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20730" windowHeight="9600"/>
  </bookViews>
  <sheets>
    <sheet name="Лист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E345" i="1" l="1"/>
  <c r="F345" i="1"/>
  <c r="G345" i="1"/>
  <c r="H345" i="1"/>
  <c r="I345" i="1"/>
  <c r="J345" i="1"/>
  <c r="E135" i="1"/>
  <c r="F135" i="1"/>
  <c r="G135" i="1"/>
  <c r="H135" i="1"/>
  <c r="I135" i="1"/>
  <c r="J135" i="1"/>
  <c r="E386" i="1"/>
  <c r="F386" i="1"/>
  <c r="G386" i="1"/>
  <c r="H386" i="1"/>
  <c r="I386" i="1"/>
  <c r="J386" i="1"/>
  <c r="E344" i="1"/>
  <c r="F344" i="1"/>
  <c r="G344" i="1"/>
  <c r="H344" i="1"/>
  <c r="I344" i="1"/>
  <c r="J344" i="1"/>
  <c r="E358" i="1"/>
  <c r="F358" i="1"/>
  <c r="G358" i="1"/>
  <c r="H358" i="1"/>
  <c r="I358" i="1"/>
  <c r="J358" i="1"/>
  <c r="E316" i="1"/>
  <c r="F316" i="1"/>
  <c r="G316" i="1"/>
  <c r="H316" i="1"/>
  <c r="I316" i="1"/>
  <c r="J316" i="1"/>
  <c r="E176" i="1"/>
  <c r="F176" i="1"/>
  <c r="G176" i="1"/>
  <c r="H176" i="1"/>
  <c r="I176" i="1"/>
  <c r="J176" i="1"/>
  <c r="E274" i="1"/>
  <c r="F274" i="1"/>
  <c r="G274" i="1"/>
  <c r="H274" i="1"/>
  <c r="I274" i="1"/>
  <c r="J274" i="1"/>
  <c r="E399" i="1"/>
  <c r="F399" i="1"/>
  <c r="G399" i="1"/>
  <c r="H399" i="1"/>
  <c r="I399" i="1"/>
  <c r="J399" i="1"/>
  <c r="E401" i="1"/>
  <c r="F401" i="1"/>
  <c r="G401" i="1"/>
  <c r="H401" i="1"/>
  <c r="I401" i="1"/>
  <c r="J401" i="1"/>
  <c r="E317" i="1"/>
  <c r="F317" i="1"/>
  <c r="G317" i="1"/>
  <c r="H317" i="1"/>
  <c r="I317" i="1"/>
  <c r="J317" i="1"/>
  <c r="E303" i="1"/>
  <c r="F303" i="1"/>
  <c r="G303" i="1"/>
  <c r="H303" i="1"/>
  <c r="I303" i="1"/>
  <c r="J303" i="1"/>
  <c r="E233" i="1"/>
  <c r="F233" i="1"/>
  <c r="G233" i="1"/>
  <c r="H233" i="1"/>
  <c r="I233" i="1"/>
  <c r="J233" i="1"/>
  <c r="E191" i="1"/>
  <c r="F191" i="1"/>
  <c r="G191" i="1"/>
  <c r="H191" i="1"/>
  <c r="I191" i="1"/>
  <c r="J191" i="1"/>
  <c r="E177" i="1"/>
  <c r="F177" i="1"/>
  <c r="G177" i="1"/>
  <c r="H177" i="1"/>
  <c r="I177" i="1"/>
  <c r="J177" i="1"/>
  <c r="E149" i="1"/>
  <c r="F149" i="1"/>
  <c r="G149" i="1"/>
  <c r="H149" i="1"/>
  <c r="I149" i="1"/>
  <c r="J149" i="1"/>
  <c r="E387" i="1"/>
  <c r="F387" i="1"/>
  <c r="G387" i="1"/>
  <c r="H387" i="1"/>
  <c r="I387" i="1"/>
  <c r="J387" i="1"/>
  <c r="E359" i="1"/>
  <c r="F359" i="1"/>
  <c r="G359" i="1"/>
  <c r="H359" i="1"/>
  <c r="I359" i="1"/>
  <c r="J359" i="1"/>
  <c r="E261" i="1"/>
  <c r="F261" i="1"/>
  <c r="G261" i="1"/>
  <c r="H261" i="1"/>
  <c r="I261" i="1"/>
  <c r="J261" i="1"/>
  <c r="E107" i="1"/>
  <c r="F107" i="1"/>
  <c r="G107" i="1"/>
  <c r="H107" i="1"/>
  <c r="I107" i="1"/>
  <c r="J107" i="1"/>
  <c r="E93" i="1"/>
  <c r="F93" i="1"/>
  <c r="G93" i="1"/>
  <c r="H93" i="1"/>
  <c r="I93" i="1"/>
  <c r="J93" i="1"/>
  <c r="E65" i="1"/>
  <c r="F65" i="1"/>
  <c r="G65" i="1"/>
  <c r="H65" i="1"/>
  <c r="I65" i="1"/>
  <c r="J65" i="1"/>
  <c r="E51" i="1"/>
  <c r="F51" i="1"/>
  <c r="G51" i="1"/>
  <c r="H51" i="1"/>
  <c r="I51" i="1"/>
  <c r="J51" i="1"/>
  <c r="E400" i="1"/>
  <c r="F400" i="1"/>
  <c r="G400" i="1"/>
  <c r="H400" i="1"/>
  <c r="I400" i="1"/>
  <c r="J400" i="1"/>
  <c r="E148" i="1"/>
  <c r="F148" i="1"/>
  <c r="G148" i="1"/>
  <c r="H148" i="1"/>
  <c r="I148" i="1"/>
  <c r="J148" i="1"/>
  <c r="E275" i="1"/>
  <c r="F275" i="1"/>
  <c r="G275" i="1"/>
  <c r="H275" i="1"/>
  <c r="I275" i="1"/>
  <c r="J275" i="1"/>
  <c r="E219" i="1"/>
  <c r="F219" i="1"/>
  <c r="G219" i="1"/>
  <c r="H219" i="1"/>
  <c r="I219" i="1"/>
  <c r="J219" i="1"/>
  <c r="E384" i="1"/>
  <c r="E355" i="1"/>
  <c r="E342" i="1"/>
  <c r="E313" i="1"/>
  <c r="E300" i="1"/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H593" i="1" s="1"/>
  <c r="G559" i="1"/>
  <c r="G593" i="1" s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H517" i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G475" i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I467" i="1" s="1"/>
  <c r="H433" i="1"/>
  <c r="H467" i="1" s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425" i="1" l="1"/>
  <c r="I299" i="1"/>
  <c r="H299" i="1"/>
  <c r="I131" i="1"/>
  <c r="J383" i="1"/>
  <c r="F383" i="1"/>
  <c r="J341" i="1"/>
  <c r="I341" i="1"/>
  <c r="F341" i="1"/>
  <c r="G215" i="1"/>
  <c r="F215" i="1"/>
  <c r="H425" i="1"/>
  <c r="G383" i="1"/>
  <c r="H131" i="1"/>
  <c r="G89" i="1"/>
  <c r="H89" i="1"/>
  <c r="I173" i="1"/>
  <c r="F173" i="1"/>
  <c r="J173" i="1"/>
  <c r="G47" i="1"/>
  <c r="J47" i="1"/>
  <c r="F47" i="1"/>
  <c r="G257" i="1"/>
  <c r="H257" i="1"/>
  <c r="H47" i="1"/>
  <c r="I89" i="1"/>
  <c r="F131" i="1"/>
  <c r="J131" i="1"/>
  <c r="G173" i="1"/>
  <c r="H215" i="1"/>
  <c r="I257" i="1"/>
  <c r="F299" i="1"/>
  <c r="J299" i="1"/>
  <c r="G341" i="1"/>
  <c r="H383" i="1"/>
  <c r="I425" i="1"/>
  <c r="F467" i="1"/>
  <c r="J467" i="1"/>
  <c r="G509" i="1"/>
  <c r="H551" i="1"/>
  <c r="I593" i="1"/>
  <c r="I47" i="1"/>
  <c r="F89" i="1"/>
  <c r="J89" i="1"/>
  <c r="G131" i="1"/>
  <c r="H173" i="1"/>
  <c r="I215" i="1"/>
  <c r="F257" i="1"/>
  <c r="J257" i="1"/>
  <c r="G299" i="1"/>
  <c r="H341" i="1"/>
  <c r="I383" i="1"/>
  <c r="F425" i="1"/>
  <c r="J425" i="1"/>
  <c r="G467" i="1"/>
  <c r="H509" i="1"/>
  <c r="I551" i="1"/>
  <c r="F593" i="1"/>
  <c r="J593" i="1"/>
  <c r="G594" i="1" l="1"/>
  <c r="J594" i="1"/>
  <c r="F594" i="1"/>
  <c r="I594" i="1"/>
  <c r="H594" i="1"/>
  <c r="L551" i="1"/>
  <c r="L521" i="1"/>
  <c r="L284" i="1"/>
  <c r="L279" i="1"/>
  <c r="L573" i="1"/>
  <c r="L578" i="1"/>
  <c r="L269" i="1"/>
  <c r="L299" i="1"/>
  <c r="L452" i="1"/>
  <c r="L447" i="1"/>
  <c r="L395" i="1"/>
  <c r="L425" i="1"/>
  <c r="L383" i="1"/>
  <c r="L353" i="1"/>
  <c r="L158" i="1"/>
  <c r="L153" i="1"/>
  <c r="L89" i="1"/>
  <c r="L59" i="1"/>
  <c r="L509" i="1"/>
  <c r="L479" i="1"/>
  <c r="L531" i="1"/>
  <c r="L536" i="1"/>
  <c r="L237" i="1"/>
  <c r="L242" i="1"/>
  <c r="L494" i="1"/>
  <c r="L489" i="1"/>
  <c r="L195" i="1"/>
  <c r="L200" i="1"/>
  <c r="L257" i="1"/>
  <c r="L227" i="1"/>
  <c r="L111" i="1"/>
  <c r="L116" i="1"/>
  <c r="L32" i="1"/>
  <c r="L27" i="1"/>
  <c r="L185" i="1"/>
  <c r="L215" i="1"/>
  <c r="L405" i="1"/>
  <c r="L410" i="1"/>
  <c r="L437" i="1"/>
  <c r="L467" i="1"/>
  <c r="L326" i="1"/>
  <c r="L321" i="1"/>
  <c r="L74" i="1"/>
  <c r="L69" i="1"/>
  <c r="L143" i="1"/>
  <c r="L173" i="1"/>
  <c r="L131" i="1"/>
  <c r="L101" i="1"/>
  <c r="L593" i="1"/>
  <c r="L563" i="1"/>
  <c r="L363" i="1"/>
  <c r="L368" i="1"/>
  <c r="L311" i="1"/>
  <c r="L341" i="1"/>
  <c r="L172" i="1"/>
  <c r="L249" i="1"/>
  <c r="L459" i="1"/>
  <c r="L81" i="1"/>
  <c r="L501" i="1"/>
  <c r="L291" i="1"/>
  <c r="L424" i="1"/>
  <c r="L585" i="1"/>
  <c r="L207" i="1"/>
  <c r="L550" i="1"/>
  <c r="L214" i="1"/>
  <c r="L543" i="1"/>
  <c r="L417" i="1"/>
  <c r="L165" i="1"/>
  <c r="L39" i="1"/>
  <c r="L298" i="1"/>
  <c r="L466" i="1"/>
  <c r="L123" i="1"/>
  <c r="L340" i="1"/>
  <c r="L88" i="1"/>
  <c r="L382" i="1"/>
  <c r="L333" i="1"/>
  <c r="L508" i="1"/>
  <c r="L46" i="1"/>
  <c r="L375" i="1"/>
  <c r="L17" i="1"/>
  <c r="L47" i="1"/>
  <c r="L594" i="1"/>
  <c r="L130" i="1"/>
  <c r="L256" i="1"/>
  <c r="L592" i="1"/>
</calcChain>
</file>

<file path=xl/sharedStrings.xml><?xml version="1.0" encoding="utf-8"?>
<sst xmlns="http://schemas.openxmlformats.org/spreadsheetml/2006/main" count="552" uniqueCount="78">
  <si>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</si>
  <si>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</si>
  <si>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</si>
  <si>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</si>
  <si>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</si>
  <si>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</si>
  <si>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</si>
  <si>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</si>
  <si>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</si>
  <si>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</si>
  <si>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</si>
  <si>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</si>
  <si>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</si>
  <si>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</si>
  <si>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</si>
  <si>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</si>
  <si>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</si>
  <si>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</si>
  <si>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</si>
  <si>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</si>
  <si>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</si>
  <si>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</si>
  <si>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</si>
  <si>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</si>
  <si>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</si>
  <si>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</si>
  <si>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</si>
  <si>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</si>
  <si>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</si>
  <si>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</si>
  <si>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</si>
  <si>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</si>
  <si>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</si>
  <si>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</si>
  <si>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</si>
  <si>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</si>
  <si>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</si>
  <si>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</si>
  <si>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</si>
  <si>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</si>
  <si>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</si>
  <si>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</si>
  <si>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</si>
  <si>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</si>
  <si>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</si>
  <si>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Рисовая каша на"молоке 
с маслом"</t>
  </si>
  <si>
    <t>Чай с сахаром, молоком</t>
  </si>
  <si>
    <t>Хлеб с сыром</t>
  </si>
  <si>
    <t>яблоки</t>
  </si>
  <si>
    <t>Щи с мясом из свежей капусты</t>
  </si>
  <si>
    <t>Компот из сухофр.</t>
  </si>
  <si>
    <t xml:space="preserve">Хлеб </t>
  </si>
  <si>
    <t>Манная каша</t>
  </si>
  <si>
    <t xml:space="preserve">какао с сахаром, молоком
</t>
  </si>
  <si>
    <t>Картофельное пюре</t>
  </si>
  <si>
    <t>Гречневая каша</t>
  </si>
  <si>
    <t>Кофейный напиток</t>
  </si>
  <si>
    <t>Кисель</t>
  </si>
  <si>
    <t>Запеканка из творога</t>
  </si>
  <si>
    <t>Сыр</t>
  </si>
  <si>
    <t>Суп с макаронными изделиями</t>
  </si>
  <si>
    <t xml:space="preserve">Ячневая каша
</t>
  </si>
  <si>
    <t>Яблоки</t>
  </si>
  <si>
    <t>Суп борщ</t>
  </si>
  <si>
    <t>Пшенная каша</t>
  </si>
  <si>
    <t>чай с сахаром</t>
  </si>
  <si>
    <t xml:space="preserve">        Плов</t>
  </si>
  <si>
    <t>Геркулесовая  каша</t>
  </si>
  <si>
    <t xml:space="preserve">чай с сахаром и лимоном
</t>
  </si>
  <si>
    <t>Рагу с мясом</t>
  </si>
  <si>
    <t>гуляш</t>
  </si>
  <si>
    <t>повидло</t>
  </si>
  <si>
    <t xml:space="preserve"> рыба
</t>
  </si>
  <si>
    <t>Макароны</t>
  </si>
  <si>
    <t xml:space="preserve">Котлета
</t>
  </si>
  <si>
    <t>МКОУ "Сулеймановская СОШ"</t>
  </si>
  <si>
    <t>директор</t>
  </si>
  <si>
    <t>Касимовский В.А.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</si>
</sst>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1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16%20&#1075;&#1086;&#1076;%20&#1084;&#1077;&#1085;&#1102;%20&#1084;&#1077;&#1085;&#1102;%20&#1096;&#1082;&#1086;&#1083;&#1100;&#1085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83">
          <cell r="A283" t="str">
            <v>Каша дружба</v>
          </cell>
        </row>
        <row r="294">
          <cell r="A294" t="str">
            <v>Суп с фрикадельками</v>
          </cell>
        </row>
        <row r="318">
          <cell r="A318" t="str">
            <v xml:space="preserve"> Каша пшеничная</v>
          </cell>
        </row>
        <row r="328">
          <cell r="A328" t="str">
            <v>Рассольник</v>
          </cell>
        </row>
        <row r="348">
          <cell r="A348" t="str">
            <v>Каша пять злаков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261" activePane="bottomRight" state="frozen"/>
      <selection pane="topRight" activeCell="E1" sqref="E1"/>
      <selection pane="bottomLeft" activeCell="A6" sqref="A6"/>
      <selection pane="bottomRight" activeCell="J48" sqref="J4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75</v>
      </c>
      <c r="D1" s="61"/>
      <c r="E1" s="61"/>
      <c r="F1" s="13" t="s">
        <v>16</v>
      </c>
      <c r="G1" s="2" t="s">
        <v>17</v>
      </c>
      <c r="H1" s="62" t="s">
        <v>76</v>
      </c>
      <c r="I1" s="62"/>
      <c r="J1" s="62"/>
      <c r="K1" s="62"/>
    </row>
    <row r="2" spans="1:12" ht="18" x14ac:dyDescent="0.2">
      <c r="A2" s="43" t="s">
        <v>6</v>
      </c>
      <c r="C2" s="2"/>
      <c r="G2" s="2" t="s">
        <v>18</v>
      </c>
      <c r="H2" s="62" t="s">
        <v>77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7</v>
      </c>
      <c r="I3" s="55">
        <v>11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25.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200</v>
      </c>
      <c r="G6" s="48">
        <v>2.0299999999999998</v>
      </c>
      <c r="H6" s="48">
        <v>0.27</v>
      </c>
      <c r="I6" s="48">
        <v>20.74</v>
      </c>
      <c r="J6" s="48">
        <v>93.5</v>
      </c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 t="s">
        <v>46</v>
      </c>
      <c r="F8" s="51">
        <v>200</v>
      </c>
      <c r="G8" s="51">
        <v>0.4</v>
      </c>
      <c r="H8" s="51">
        <v>0.3</v>
      </c>
      <c r="I8" s="51">
        <v>6.8</v>
      </c>
      <c r="J8" s="51">
        <v>31.4</v>
      </c>
      <c r="K8" s="52"/>
      <c r="L8" s="51"/>
    </row>
    <row r="9" spans="1:12" ht="15" x14ac:dyDescent="0.25">
      <c r="A9" s="25"/>
      <c r="B9" s="16"/>
      <c r="C9" s="11"/>
      <c r="D9" s="7" t="s">
        <v>23</v>
      </c>
      <c r="E9" s="50" t="s">
        <v>47</v>
      </c>
      <c r="F9" s="51">
        <v>85</v>
      </c>
      <c r="G9" s="51">
        <v>11</v>
      </c>
      <c r="H9" s="51">
        <v>7</v>
      </c>
      <c r="I9" s="51">
        <v>32</v>
      </c>
      <c r="J9" s="51">
        <v>226</v>
      </c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 t="s">
        <v>48</v>
      </c>
      <c r="F10" s="51">
        <v>150</v>
      </c>
      <c r="G10" s="51">
        <v>1</v>
      </c>
      <c r="H10" s="51">
        <v>1</v>
      </c>
      <c r="I10" s="51">
        <v>15</v>
      </c>
      <c r="J10" s="51">
        <v>68</v>
      </c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635</v>
      </c>
      <c r="G13" s="21">
        <f t="shared" ref="G13:J13" si="0">SUM(G6:G12)</f>
        <v>14.43</v>
      </c>
      <c r="H13" s="21">
        <f t="shared" si="0"/>
        <v>8.57</v>
      </c>
      <c r="I13" s="21">
        <f t="shared" si="0"/>
        <v>74.539999999999992</v>
      </c>
      <c r="J13" s="21">
        <f t="shared" si="0"/>
        <v>418.9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 t="s">
        <v>49</v>
      </c>
      <c r="F19" s="51">
        <v>350</v>
      </c>
      <c r="G19" s="51">
        <v>4.7</v>
      </c>
      <c r="H19" s="51">
        <v>0.2</v>
      </c>
      <c r="I19" s="51">
        <v>12</v>
      </c>
      <c r="J19" s="51">
        <v>69.099999999999994</v>
      </c>
      <c r="K19" s="52"/>
      <c r="L19" s="51"/>
    </row>
    <row r="20" spans="1:12" ht="15" x14ac:dyDescent="0.2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 t="s">
        <v>50</v>
      </c>
      <c r="F22" s="51">
        <v>200</v>
      </c>
      <c r="G22" s="51">
        <v>0.5</v>
      </c>
      <c r="H22" s="51">
        <v>0</v>
      </c>
      <c r="I22" s="51">
        <v>13.4</v>
      </c>
      <c r="J22" s="51">
        <v>55.6</v>
      </c>
      <c r="K22" s="52"/>
      <c r="L22" s="51"/>
    </row>
    <row r="23" spans="1:12" ht="15" x14ac:dyDescent="0.25">
      <c r="A23" s="25"/>
      <c r="B23" s="16"/>
      <c r="C23" s="11"/>
      <c r="D23" s="7" t="s">
        <v>32</v>
      </c>
      <c r="E23" s="50" t="s">
        <v>51</v>
      </c>
      <c r="F23" s="51">
        <v>75</v>
      </c>
      <c r="G23" s="51">
        <v>6</v>
      </c>
      <c r="H23" s="51">
        <v>1</v>
      </c>
      <c r="I23" s="51">
        <v>31</v>
      </c>
      <c r="J23" s="51">
        <v>152</v>
      </c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625</v>
      </c>
      <c r="G27" s="21">
        <f t="shared" ref="G27:J27" si="3">SUM(G18:G26)</f>
        <v>11.2</v>
      </c>
      <c r="H27" s="21">
        <f t="shared" si="3"/>
        <v>1.2</v>
      </c>
      <c r="I27" s="21">
        <f t="shared" si="3"/>
        <v>56.4</v>
      </c>
      <c r="J27" s="21">
        <f t="shared" si="3"/>
        <v>276.7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.75" thickBot="1" x14ac:dyDescent="0.25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1260</v>
      </c>
      <c r="G47" s="34">
        <f t="shared" ref="G47:J47" si="7">G13+G17+G27+G32+G39+G46</f>
        <v>25.63</v>
      </c>
      <c r="H47" s="34">
        <f t="shared" si="7"/>
        <v>9.77</v>
      </c>
      <c r="I47" s="34">
        <f t="shared" si="7"/>
        <v>130.94</v>
      </c>
      <c r="J47" s="34">
        <f t="shared" si="7"/>
        <v>695.59999999999991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52</v>
      </c>
      <c r="F48" s="48">
        <v>200</v>
      </c>
      <c r="G48" s="48">
        <v>2.4</v>
      </c>
      <c r="H48" s="48">
        <v>0.2</v>
      </c>
      <c r="I48" s="48">
        <v>16.100000000000001</v>
      </c>
      <c r="J48" s="48">
        <v>75.900000000000006</v>
      </c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25.5" x14ac:dyDescent="0.25">
      <c r="A50" s="15"/>
      <c r="B50" s="16"/>
      <c r="C50" s="11"/>
      <c r="D50" s="7" t="s">
        <v>22</v>
      </c>
      <c r="E50" s="50" t="s">
        <v>53</v>
      </c>
      <c r="F50" s="51">
        <v>200</v>
      </c>
      <c r="G50" s="51">
        <v>1.1000000000000001</v>
      </c>
      <c r="H50" s="51">
        <v>0.7</v>
      </c>
      <c r="I50" s="51">
        <v>0.5</v>
      </c>
      <c r="J50" s="51">
        <v>12.4</v>
      </c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 t="str">
        <f t="shared" ref="E51:J51" si="8">E23</f>
        <v xml:space="preserve">Хлеб </v>
      </c>
      <c r="F51" s="51">
        <f t="shared" si="8"/>
        <v>75</v>
      </c>
      <c r="G51" s="51">
        <f t="shared" si="8"/>
        <v>6</v>
      </c>
      <c r="H51" s="51">
        <f t="shared" si="8"/>
        <v>1</v>
      </c>
      <c r="I51" s="51">
        <f t="shared" si="8"/>
        <v>31</v>
      </c>
      <c r="J51" s="51">
        <f t="shared" si="8"/>
        <v>152</v>
      </c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 t="s">
        <v>71</v>
      </c>
      <c r="F52" s="51">
        <v>20</v>
      </c>
      <c r="G52" s="51"/>
      <c r="H52" s="51"/>
      <c r="I52" s="51">
        <v>13</v>
      </c>
      <c r="J52" s="51">
        <v>30</v>
      </c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495</v>
      </c>
      <c r="G55" s="21">
        <f t="shared" ref="G55" si="9">SUM(G48:G54)</f>
        <v>9.5</v>
      </c>
      <c r="H55" s="21">
        <f t="shared" ref="H55" si="10">SUM(H48:H54)</f>
        <v>1.9</v>
      </c>
      <c r="I55" s="21">
        <f t="shared" ref="I55" si="11">SUM(I48:I54)</f>
        <v>60.6</v>
      </c>
      <c r="J55" s="21">
        <f t="shared" ref="J55" si="12">SUM(J48:J54)</f>
        <v>270.3</v>
      </c>
      <c r="K55" s="27"/>
      <c r="L55" s="21">
        <f t="shared" ref="L55:L97" si="13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4">SUM(G56:G58)</f>
        <v>0</v>
      </c>
      <c r="H59" s="21">
        <f t="shared" ref="H59" si="15">SUM(H56:H58)</f>
        <v>0</v>
      </c>
      <c r="I59" s="21">
        <f t="shared" ref="I59" si="16">SUM(I56:I58)</f>
        <v>0</v>
      </c>
      <c r="J59" s="21">
        <f t="shared" ref="J59" si="17">SUM(J56:J58)</f>
        <v>0</v>
      </c>
      <c r="K59" s="27"/>
      <c r="L59" s="21">
        <f t="shared" ref="L59" ca="1" si="18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25.5" x14ac:dyDescent="0.25">
      <c r="A61" s="15"/>
      <c r="B61" s="16"/>
      <c r="C61" s="11"/>
      <c r="D61" s="7" t="s">
        <v>28</v>
      </c>
      <c r="E61" s="50" t="s">
        <v>72</v>
      </c>
      <c r="F61" s="51">
        <v>100</v>
      </c>
      <c r="G61" s="51">
        <v>10</v>
      </c>
      <c r="H61" s="51">
        <v>0.5</v>
      </c>
      <c r="I61" s="51">
        <v>0</v>
      </c>
      <c r="J61" s="51">
        <v>44.8</v>
      </c>
      <c r="K61" s="52"/>
      <c r="L61" s="51"/>
    </row>
    <row r="62" spans="1:12" ht="15" x14ac:dyDescent="0.2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7" t="s">
        <v>30</v>
      </c>
      <c r="E63" s="50" t="s">
        <v>54</v>
      </c>
      <c r="F63" s="51">
        <v>150</v>
      </c>
      <c r="G63" s="51">
        <v>2.4</v>
      </c>
      <c r="H63" s="51">
        <v>0.4</v>
      </c>
      <c r="I63" s="51">
        <v>18.7</v>
      </c>
      <c r="J63" s="51">
        <v>88.2</v>
      </c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 t="s">
        <v>46</v>
      </c>
      <c r="F64" s="51">
        <v>200</v>
      </c>
      <c r="G64" s="51">
        <v>0.4</v>
      </c>
      <c r="H64" s="51">
        <v>0.3</v>
      </c>
      <c r="I64" s="51">
        <v>6.8</v>
      </c>
      <c r="J64" s="51">
        <v>31.4</v>
      </c>
      <c r="K64" s="52"/>
      <c r="L64" s="51"/>
    </row>
    <row r="65" spans="1:12" ht="15" x14ac:dyDescent="0.25">
      <c r="A65" s="15"/>
      <c r="B65" s="16"/>
      <c r="C65" s="11"/>
      <c r="D65" s="7" t="s">
        <v>32</v>
      </c>
      <c r="E65" s="50" t="str">
        <f t="shared" ref="E65:J65" si="19">E51</f>
        <v xml:space="preserve">Хлеб </v>
      </c>
      <c r="F65" s="51">
        <f t="shared" si="19"/>
        <v>75</v>
      </c>
      <c r="G65" s="51">
        <f t="shared" si="19"/>
        <v>6</v>
      </c>
      <c r="H65" s="51">
        <f t="shared" si="19"/>
        <v>1</v>
      </c>
      <c r="I65" s="51">
        <f t="shared" si="19"/>
        <v>31</v>
      </c>
      <c r="J65" s="51">
        <f t="shared" si="19"/>
        <v>152</v>
      </c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525</v>
      </c>
      <c r="G69" s="21">
        <f t="shared" ref="G69" si="20">SUM(G60:G68)</f>
        <v>18.8</v>
      </c>
      <c r="H69" s="21">
        <f t="shared" ref="H69" si="21">SUM(H60:H68)</f>
        <v>2.2000000000000002</v>
      </c>
      <c r="I69" s="21">
        <f t="shared" ref="I69" si="22">SUM(I60:I68)</f>
        <v>56.5</v>
      </c>
      <c r="J69" s="21">
        <f t="shared" ref="J69" si="23">SUM(J60:J68)</f>
        <v>316.39999999999998</v>
      </c>
      <c r="K69" s="27"/>
      <c r="L69" s="21">
        <f t="shared" ref="L69" ca="1" si="24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5">SUM(G70:G73)</f>
        <v>0</v>
      </c>
      <c r="H74" s="21">
        <f t="shared" ref="H74" si="26">SUM(H70:H73)</f>
        <v>0</v>
      </c>
      <c r="I74" s="21">
        <f t="shared" ref="I74" si="27">SUM(I70:I73)</f>
        <v>0</v>
      </c>
      <c r="J74" s="21">
        <f t="shared" ref="J74" si="28">SUM(J70:J73)</f>
        <v>0</v>
      </c>
      <c r="K74" s="27"/>
      <c r="L74" s="21">
        <f t="shared" ref="L74" ca="1" si="29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30">SUM(G75:G80)</f>
        <v>0</v>
      </c>
      <c r="H81" s="21">
        <f t="shared" ref="H81" si="31">SUM(H75:H80)</f>
        <v>0</v>
      </c>
      <c r="I81" s="21">
        <f t="shared" ref="I81" si="32">SUM(I75:I80)</f>
        <v>0</v>
      </c>
      <c r="J81" s="21">
        <f t="shared" ref="J81" si="33">SUM(J75:J80)</f>
        <v>0</v>
      </c>
      <c r="K81" s="27"/>
      <c r="L81" s="21">
        <f t="shared" ref="L81" ca="1" si="34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5">SUM(G82:G87)</f>
        <v>0</v>
      </c>
      <c r="H88" s="21">
        <f t="shared" ref="H88" si="36">SUM(H82:H87)</f>
        <v>0</v>
      </c>
      <c r="I88" s="21">
        <f t="shared" ref="I88" si="37">SUM(I82:I87)</f>
        <v>0</v>
      </c>
      <c r="J88" s="21">
        <f t="shared" ref="J88" si="38">SUM(J82:J87)</f>
        <v>0</v>
      </c>
      <c r="K88" s="27"/>
      <c r="L88" s="21">
        <f t="shared" ref="L88" ca="1" si="39">SUM(L82:L90)</f>
        <v>0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1020</v>
      </c>
      <c r="G89" s="34">
        <f t="shared" ref="G89" si="40">G55+G59+G69+G74+G81+G88</f>
        <v>28.3</v>
      </c>
      <c r="H89" s="34">
        <f t="shared" ref="H89" si="41">H55+H59+H69+H74+H81+H88</f>
        <v>4.0999999999999996</v>
      </c>
      <c r="I89" s="34">
        <f t="shared" ref="I89" si="42">I55+I59+I69+I74+I81+I88</f>
        <v>117.1</v>
      </c>
      <c r="J89" s="34">
        <f t="shared" ref="J89" si="43">J55+J59+J69+J74+J81+J88</f>
        <v>586.70000000000005</v>
      </c>
      <c r="K89" s="35"/>
      <c r="L89" s="34">
        <f t="shared" ref="L89" ca="1" si="44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55</v>
      </c>
      <c r="F90" s="48">
        <v>200</v>
      </c>
      <c r="G90" s="48">
        <v>4.5</v>
      </c>
      <c r="H90" s="48">
        <v>1.1000000000000001</v>
      </c>
      <c r="I90" s="48">
        <v>19.7</v>
      </c>
      <c r="J90" s="48">
        <v>106.9</v>
      </c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 t="s">
        <v>56</v>
      </c>
      <c r="F92" s="51">
        <v>200</v>
      </c>
      <c r="G92" s="51">
        <v>1.1000000000000001</v>
      </c>
      <c r="H92" s="51">
        <v>0.7</v>
      </c>
      <c r="I92" s="51">
        <v>0.5</v>
      </c>
      <c r="J92" s="51">
        <v>12.4</v>
      </c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 t="str">
        <f t="shared" ref="E93:J93" si="45">E51</f>
        <v xml:space="preserve">Хлеб </v>
      </c>
      <c r="F93" s="51">
        <f t="shared" si="45"/>
        <v>75</v>
      </c>
      <c r="G93" s="51">
        <f t="shared" si="45"/>
        <v>6</v>
      </c>
      <c r="H93" s="51">
        <f t="shared" si="45"/>
        <v>1</v>
      </c>
      <c r="I93" s="51">
        <f t="shared" si="45"/>
        <v>31</v>
      </c>
      <c r="J93" s="51">
        <f t="shared" si="45"/>
        <v>152</v>
      </c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475</v>
      </c>
      <c r="G97" s="21">
        <f t="shared" ref="G97" si="46">SUM(G90:G96)</f>
        <v>11.6</v>
      </c>
      <c r="H97" s="21">
        <f t="shared" ref="H97" si="47">SUM(H90:H96)</f>
        <v>2.8</v>
      </c>
      <c r="I97" s="21">
        <f t="shared" ref="I97" si="48">SUM(I90:I96)</f>
        <v>51.2</v>
      </c>
      <c r="J97" s="21">
        <f t="shared" ref="J97" si="49">SUM(J90:J96)</f>
        <v>271.3</v>
      </c>
      <c r="K97" s="27"/>
      <c r="L97" s="21">
        <f t="shared" si="13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50">SUM(G98:G100)</f>
        <v>0</v>
      </c>
      <c r="H101" s="21">
        <f t="shared" ref="H101" si="51">SUM(H98:H100)</f>
        <v>0</v>
      </c>
      <c r="I101" s="21">
        <f t="shared" ref="I101" si="52">SUM(I98:I100)</f>
        <v>0</v>
      </c>
      <c r="J101" s="21">
        <f t="shared" ref="J101" si="53">SUM(J98:J100)</f>
        <v>0</v>
      </c>
      <c r="K101" s="27"/>
      <c r="L101" s="21">
        <f t="shared" ref="L101" ca="1" si="54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25.5" x14ac:dyDescent="0.25">
      <c r="A104" s="25"/>
      <c r="B104" s="16"/>
      <c r="C104" s="11"/>
      <c r="D104" s="7" t="s">
        <v>29</v>
      </c>
      <c r="E104" s="50" t="s">
        <v>74</v>
      </c>
      <c r="F104" s="51">
        <v>100</v>
      </c>
      <c r="G104" s="51">
        <v>12.4</v>
      </c>
      <c r="H104" s="51">
        <v>0.9</v>
      </c>
      <c r="I104" s="51">
        <v>0.2</v>
      </c>
      <c r="J104" s="51">
        <v>58.9</v>
      </c>
      <c r="K104" s="52"/>
      <c r="L104" s="51"/>
    </row>
    <row r="105" spans="1:12" ht="15" x14ac:dyDescent="0.25">
      <c r="A105" s="25"/>
      <c r="B105" s="16"/>
      <c r="C105" s="11"/>
      <c r="D105" s="7" t="s">
        <v>30</v>
      </c>
      <c r="E105" s="50" t="s">
        <v>73</v>
      </c>
      <c r="F105" s="51">
        <v>150</v>
      </c>
      <c r="G105" s="51">
        <v>5.3</v>
      </c>
      <c r="H105" s="51">
        <v>0.6</v>
      </c>
      <c r="I105" s="51">
        <v>32.700000000000003</v>
      </c>
      <c r="J105" s="51">
        <v>157.19999999999999</v>
      </c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57</v>
      </c>
      <c r="F106" s="51">
        <v>200</v>
      </c>
      <c r="G106" s="51">
        <v>0.2</v>
      </c>
      <c r="H106" s="51">
        <v>0</v>
      </c>
      <c r="I106" s="51">
        <v>2.2999999999999998</v>
      </c>
      <c r="J106" s="51">
        <v>10.4</v>
      </c>
      <c r="K106" s="52"/>
      <c r="L106" s="51"/>
    </row>
    <row r="107" spans="1:12" ht="15" x14ac:dyDescent="0.25">
      <c r="A107" s="25"/>
      <c r="B107" s="16"/>
      <c r="C107" s="11"/>
      <c r="D107" s="7" t="s">
        <v>32</v>
      </c>
      <c r="E107" s="50" t="str">
        <f t="shared" ref="E107:J107" si="55">E51</f>
        <v xml:space="preserve">Хлеб </v>
      </c>
      <c r="F107" s="51">
        <f t="shared" si="55"/>
        <v>75</v>
      </c>
      <c r="G107" s="51">
        <f t="shared" si="55"/>
        <v>6</v>
      </c>
      <c r="H107" s="51">
        <f t="shared" si="55"/>
        <v>1</v>
      </c>
      <c r="I107" s="51">
        <f t="shared" si="55"/>
        <v>31</v>
      </c>
      <c r="J107" s="51">
        <f t="shared" si="55"/>
        <v>152</v>
      </c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525</v>
      </c>
      <c r="G111" s="21">
        <f t="shared" ref="G111" si="56">SUM(G102:G110)</f>
        <v>23.9</v>
      </c>
      <c r="H111" s="21">
        <f t="shared" ref="H111" si="57">SUM(H102:H110)</f>
        <v>2.5</v>
      </c>
      <c r="I111" s="21">
        <f t="shared" ref="I111" si="58">SUM(I102:I110)</f>
        <v>66.2</v>
      </c>
      <c r="J111" s="21">
        <f t="shared" ref="J111" si="59">SUM(J102:J110)</f>
        <v>378.5</v>
      </c>
      <c r="K111" s="27"/>
      <c r="L111" s="21">
        <f t="shared" ref="L111" ca="1" si="60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61">SUM(G112:G115)</f>
        <v>0</v>
      </c>
      <c r="H116" s="21">
        <f t="shared" ref="H116" si="62">SUM(H112:H115)</f>
        <v>0</v>
      </c>
      <c r="I116" s="21">
        <f t="shared" ref="I116" si="63">SUM(I112:I115)</f>
        <v>0</v>
      </c>
      <c r="J116" s="21">
        <f t="shared" ref="J116" si="64">SUM(J112:J115)</f>
        <v>0</v>
      </c>
      <c r="K116" s="27"/>
      <c r="L116" s="21">
        <f t="shared" ref="L116" ca="1" si="65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6">SUM(G117:G122)</f>
        <v>0</v>
      </c>
      <c r="H123" s="21">
        <f t="shared" ref="H123" si="67">SUM(H117:H122)</f>
        <v>0</v>
      </c>
      <c r="I123" s="21">
        <f t="shared" ref="I123" si="68">SUM(I117:I122)</f>
        <v>0</v>
      </c>
      <c r="J123" s="21">
        <f t="shared" ref="J123" si="69">SUM(J117:J122)</f>
        <v>0</v>
      </c>
      <c r="K123" s="27"/>
      <c r="L123" s="21">
        <f t="shared" ref="L123" ca="1" si="70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71">SUM(G124:G129)</f>
        <v>0</v>
      </c>
      <c r="H130" s="21">
        <f t="shared" ref="H130" si="72">SUM(H124:H129)</f>
        <v>0</v>
      </c>
      <c r="I130" s="21">
        <f t="shared" ref="I130" si="73">SUM(I124:I129)</f>
        <v>0</v>
      </c>
      <c r="J130" s="21">
        <f t="shared" ref="J130" si="74">SUM(J124:J129)</f>
        <v>0</v>
      </c>
      <c r="K130" s="27"/>
      <c r="L130" s="21">
        <f t="shared" ref="L130" ca="1" si="75">SUM(L124:L132)</f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1000</v>
      </c>
      <c r="G131" s="34">
        <f t="shared" ref="G131" si="76">G97+G101+G111+G116+G123+G130</f>
        <v>35.5</v>
      </c>
      <c r="H131" s="34">
        <f t="shared" ref="H131" si="77">H97+H101+H111+H116+H123+H130</f>
        <v>5.3</v>
      </c>
      <c r="I131" s="34">
        <f t="shared" ref="I131" si="78">I97+I101+I111+I116+I123+I130</f>
        <v>117.4</v>
      </c>
      <c r="J131" s="34">
        <f t="shared" ref="J131" si="79">J97+J101+J111+J116+J123+J130</f>
        <v>649.79999999999995</v>
      </c>
      <c r="K131" s="35"/>
      <c r="L131" s="34">
        <f t="shared" ref="L131" ca="1" si="80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58</v>
      </c>
      <c r="F132" s="48">
        <v>100</v>
      </c>
      <c r="G132" s="48">
        <v>12.4</v>
      </c>
      <c r="H132" s="48">
        <v>20.8</v>
      </c>
      <c r="I132" s="48">
        <v>16.7</v>
      </c>
      <c r="J132" s="48">
        <v>299.7</v>
      </c>
      <c r="K132" s="49"/>
      <c r="L132" s="48"/>
    </row>
    <row r="133" spans="1:12" ht="15" x14ac:dyDescent="0.25">
      <c r="A133" s="25"/>
      <c r="B133" s="16"/>
      <c r="C133" s="11"/>
      <c r="D133" s="6"/>
      <c r="E133" s="50" t="s">
        <v>59</v>
      </c>
      <c r="F133" s="51">
        <v>30</v>
      </c>
      <c r="G133" s="51">
        <v>4</v>
      </c>
      <c r="H133" s="51">
        <v>4</v>
      </c>
      <c r="I133" s="51"/>
      <c r="J133" s="51">
        <v>50</v>
      </c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46</v>
      </c>
      <c r="F134" s="51">
        <v>200</v>
      </c>
      <c r="G134" s="51">
        <v>0.4</v>
      </c>
      <c r="H134" s="51">
        <v>0.3</v>
      </c>
      <c r="I134" s="51">
        <v>6.8</v>
      </c>
      <c r="J134" s="51">
        <v>31.4</v>
      </c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 t="str">
        <f t="shared" ref="E135:J135" si="81">E107</f>
        <v xml:space="preserve">Хлеб </v>
      </c>
      <c r="F135" s="51">
        <f t="shared" si="81"/>
        <v>75</v>
      </c>
      <c r="G135" s="51">
        <f t="shared" si="81"/>
        <v>6</v>
      </c>
      <c r="H135" s="51">
        <f t="shared" si="81"/>
        <v>1</v>
      </c>
      <c r="I135" s="51">
        <f t="shared" si="81"/>
        <v>31</v>
      </c>
      <c r="J135" s="51">
        <f t="shared" si="81"/>
        <v>152</v>
      </c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405</v>
      </c>
      <c r="G139" s="21">
        <f t="shared" ref="G139" si="82">SUM(G132:G138)</f>
        <v>22.799999999999997</v>
      </c>
      <c r="H139" s="21">
        <f t="shared" ref="H139" si="83">SUM(H132:H138)</f>
        <v>26.1</v>
      </c>
      <c r="I139" s="21">
        <f t="shared" ref="I139" si="84">SUM(I132:I138)</f>
        <v>54.5</v>
      </c>
      <c r="J139" s="21">
        <f t="shared" ref="J139" si="85">SUM(J132:J138)</f>
        <v>533.09999999999991</v>
      </c>
      <c r="K139" s="27"/>
      <c r="L139" s="21">
        <f t="shared" ref="L139:L181" si="86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7">SUM(G140:G142)</f>
        <v>0</v>
      </c>
      <c r="H143" s="21">
        <f t="shared" ref="H143" si="88">SUM(H140:H142)</f>
        <v>0</v>
      </c>
      <c r="I143" s="21">
        <f t="shared" ref="I143" si="89">SUM(I140:I142)</f>
        <v>0</v>
      </c>
      <c r="J143" s="21">
        <f t="shared" ref="J143" si="90">SUM(J140:J142)</f>
        <v>0</v>
      </c>
      <c r="K143" s="27"/>
      <c r="L143" s="21">
        <f t="shared" ref="L143" ca="1" si="91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 t="s">
        <v>60</v>
      </c>
      <c r="F145" s="51">
        <v>350</v>
      </c>
      <c r="G145" s="51">
        <v>40</v>
      </c>
      <c r="H145" s="51">
        <v>68</v>
      </c>
      <c r="I145" s="51">
        <v>91</v>
      </c>
      <c r="J145" s="51">
        <v>110</v>
      </c>
      <c r="K145" s="52"/>
      <c r="L145" s="51"/>
    </row>
    <row r="146" spans="1:12" ht="15" x14ac:dyDescent="0.2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 t="str">
        <f t="shared" ref="E148:J148" si="92">E22</f>
        <v>Компот из сухофр.</v>
      </c>
      <c r="F148" s="51">
        <f t="shared" si="92"/>
        <v>200</v>
      </c>
      <c r="G148" s="51">
        <f t="shared" si="92"/>
        <v>0.5</v>
      </c>
      <c r="H148" s="51">
        <f t="shared" si="92"/>
        <v>0</v>
      </c>
      <c r="I148" s="51">
        <f t="shared" si="92"/>
        <v>13.4</v>
      </c>
      <c r="J148" s="51">
        <f t="shared" si="92"/>
        <v>55.6</v>
      </c>
      <c r="K148" s="52"/>
      <c r="L148" s="51"/>
    </row>
    <row r="149" spans="1:12" ht="15" x14ac:dyDescent="0.25">
      <c r="A149" s="25"/>
      <c r="B149" s="16"/>
      <c r="C149" s="11"/>
      <c r="D149" s="7" t="s">
        <v>32</v>
      </c>
      <c r="E149" s="50" t="str">
        <f t="shared" ref="E149:J149" si="93">E51</f>
        <v xml:space="preserve">Хлеб </v>
      </c>
      <c r="F149" s="51">
        <f t="shared" si="93"/>
        <v>75</v>
      </c>
      <c r="G149" s="51">
        <f t="shared" si="93"/>
        <v>6</v>
      </c>
      <c r="H149" s="51">
        <f t="shared" si="93"/>
        <v>1</v>
      </c>
      <c r="I149" s="51">
        <f t="shared" si="93"/>
        <v>31</v>
      </c>
      <c r="J149" s="51">
        <f t="shared" si="93"/>
        <v>152</v>
      </c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625</v>
      </c>
      <c r="G153" s="21">
        <f t="shared" ref="G153" si="94">SUM(G144:G152)</f>
        <v>46.5</v>
      </c>
      <c r="H153" s="21">
        <f t="shared" ref="H153" si="95">SUM(H144:H152)</f>
        <v>69</v>
      </c>
      <c r="I153" s="21">
        <f t="shared" ref="I153" si="96">SUM(I144:I152)</f>
        <v>135.4</v>
      </c>
      <c r="J153" s="21">
        <f t="shared" ref="J153" si="97">SUM(J144:J152)</f>
        <v>317.60000000000002</v>
      </c>
      <c r="K153" s="27"/>
      <c r="L153" s="21">
        <f t="shared" ref="L153" ca="1" si="98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9">SUM(G154:G157)</f>
        <v>0</v>
      </c>
      <c r="H158" s="21">
        <f t="shared" ref="H158" si="100">SUM(H154:H157)</f>
        <v>0</v>
      </c>
      <c r="I158" s="21">
        <f t="shared" ref="I158" si="101">SUM(I154:I157)</f>
        <v>0</v>
      </c>
      <c r="J158" s="21">
        <f t="shared" ref="J158" si="102">SUM(J154:J157)</f>
        <v>0</v>
      </c>
      <c r="K158" s="27"/>
      <c r="L158" s="21">
        <f t="shared" ref="L158" ca="1" si="103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104">SUM(G159:G164)</f>
        <v>0</v>
      </c>
      <c r="H165" s="21">
        <f t="shared" ref="H165" si="105">SUM(H159:H164)</f>
        <v>0</v>
      </c>
      <c r="I165" s="21">
        <f t="shared" ref="I165" si="106">SUM(I159:I164)</f>
        <v>0</v>
      </c>
      <c r="J165" s="21">
        <f t="shared" ref="J165" si="107">SUM(J159:J164)</f>
        <v>0</v>
      </c>
      <c r="K165" s="27"/>
      <c r="L165" s="21">
        <f t="shared" ref="L165" ca="1" si="108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9">SUM(G166:G171)</f>
        <v>0</v>
      </c>
      <c r="H172" s="21">
        <f t="shared" ref="H172" si="110">SUM(H166:H171)</f>
        <v>0</v>
      </c>
      <c r="I172" s="21">
        <f t="shared" ref="I172" si="111">SUM(I166:I171)</f>
        <v>0</v>
      </c>
      <c r="J172" s="21">
        <f t="shared" ref="J172" si="112">SUM(J166:J171)</f>
        <v>0</v>
      </c>
      <c r="K172" s="27"/>
      <c r="L172" s="21">
        <f t="shared" ref="L172" ca="1" si="113">SUM(L166:L174)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1030</v>
      </c>
      <c r="G173" s="34">
        <f t="shared" ref="G173" si="114">G139+G143+G153+G158+G165+G172</f>
        <v>69.3</v>
      </c>
      <c r="H173" s="34">
        <f t="shared" ref="H173" si="115">H139+H143+H153+H158+H165+H172</f>
        <v>95.1</v>
      </c>
      <c r="I173" s="34">
        <f t="shared" ref="I173" si="116">I139+I143+I153+I158+I165+I172</f>
        <v>189.9</v>
      </c>
      <c r="J173" s="34">
        <f t="shared" ref="J173" si="117">J139+J143+J153+J158+J165+J172</f>
        <v>850.69999999999993</v>
      </c>
      <c r="K173" s="35"/>
      <c r="L173" s="34">
        <f t="shared" ref="L173" ca="1" si="118">L139+L143+L153+L158+L165+L172</f>
        <v>0</v>
      </c>
    </row>
    <row r="174" spans="1:12" ht="25.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61</v>
      </c>
      <c r="F174" s="48">
        <v>200</v>
      </c>
      <c r="G174" s="48">
        <v>4.2</v>
      </c>
      <c r="H174" s="48">
        <v>0.5</v>
      </c>
      <c r="I174" s="48">
        <v>26.4</v>
      </c>
      <c r="J174" s="48">
        <v>127</v>
      </c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 t="str">
        <f t="shared" ref="E176:J176" si="119">E92</f>
        <v>Кофейный напиток</v>
      </c>
      <c r="F176" s="51">
        <f t="shared" si="119"/>
        <v>200</v>
      </c>
      <c r="G176" s="51">
        <f t="shared" si="119"/>
        <v>1.1000000000000001</v>
      </c>
      <c r="H176" s="51">
        <f t="shared" si="119"/>
        <v>0.7</v>
      </c>
      <c r="I176" s="51">
        <f t="shared" si="119"/>
        <v>0.5</v>
      </c>
      <c r="J176" s="51">
        <f t="shared" si="119"/>
        <v>12.4</v>
      </c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 t="str">
        <f t="shared" ref="E177:J177" si="120">E51</f>
        <v xml:space="preserve">Хлеб </v>
      </c>
      <c r="F177" s="51">
        <f t="shared" si="120"/>
        <v>75</v>
      </c>
      <c r="G177" s="51">
        <f t="shared" si="120"/>
        <v>6</v>
      </c>
      <c r="H177" s="51">
        <f t="shared" si="120"/>
        <v>1</v>
      </c>
      <c r="I177" s="51">
        <f t="shared" si="120"/>
        <v>31</v>
      </c>
      <c r="J177" s="51">
        <f t="shared" si="120"/>
        <v>152</v>
      </c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 t="s">
        <v>62</v>
      </c>
      <c r="F178" s="51">
        <v>150</v>
      </c>
      <c r="G178" s="51">
        <v>0</v>
      </c>
      <c r="H178" s="51">
        <v>0</v>
      </c>
      <c r="I178" s="51">
        <v>10</v>
      </c>
      <c r="J178" s="51">
        <v>47</v>
      </c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625</v>
      </c>
      <c r="G181" s="21">
        <f t="shared" ref="G181" si="121">SUM(G174:G180)</f>
        <v>11.3</v>
      </c>
      <c r="H181" s="21">
        <f t="shared" ref="H181" si="122">SUM(H174:H180)</f>
        <v>2.2000000000000002</v>
      </c>
      <c r="I181" s="21">
        <f t="shared" ref="I181" si="123">SUM(I174:I180)</f>
        <v>67.900000000000006</v>
      </c>
      <c r="J181" s="21">
        <f t="shared" ref="J181" si="124">SUM(J174:J180)</f>
        <v>338.4</v>
      </c>
      <c r="K181" s="27"/>
      <c r="L181" s="21">
        <f t="shared" si="86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25">SUM(G182:G184)</f>
        <v>0</v>
      </c>
      <c r="H185" s="21">
        <f t="shared" ref="H185" si="126">SUM(H182:H184)</f>
        <v>0</v>
      </c>
      <c r="I185" s="21">
        <f t="shared" ref="I185" si="127">SUM(I182:I184)</f>
        <v>0</v>
      </c>
      <c r="J185" s="21">
        <f t="shared" ref="J185" si="128">SUM(J182:J184)</f>
        <v>0</v>
      </c>
      <c r="K185" s="27"/>
      <c r="L185" s="21">
        <f t="shared" ref="L185" ca="1" si="129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 t="s">
        <v>63</v>
      </c>
      <c r="F187" s="51">
        <v>400</v>
      </c>
      <c r="G187" s="51">
        <v>2.2999999999999998</v>
      </c>
      <c r="H187" s="51">
        <v>0.1</v>
      </c>
      <c r="I187" s="51">
        <v>12.8</v>
      </c>
      <c r="J187" s="51">
        <v>61.5</v>
      </c>
      <c r="K187" s="52"/>
      <c r="L187" s="51"/>
    </row>
    <row r="188" spans="1:12" ht="15" x14ac:dyDescent="0.2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46</v>
      </c>
      <c r="F190" s="51">
        <v>200</v>
      </c>
      <c r="G190" s="51">
        <v>0.4</v>
      </c>
      <c r="H190" s="51">
        <v>0.3</v>
      </c>
      <c r="I190" s="51">
        <v>6.8</v>
      </c>
      <c r="J190" s="51">
        <v>31.4</v>
      </c>
      <c r="K190" s="52"/>
      <c r="L190" s="51"/>
    </row>
    <row r="191" spans="1:12" ht="15" x14ac:dyDescent="0.25">
      <c r="A191" s="25"/>
      <c r="B191" s="16"/>
      <c r="C191" s="11"/>
      <c r="D191" s="7" t="s">
        <v>32</v>
      </c>
      <c r="E191" s="50" t="str">
        <f t="shared" ref="E191:J191" si="130">E51</f>
        <v xml:space="preserve">Хлеб </v>
      </c>
      <c r="F191" s="51">
        <f t="shared" si="130"/>
        <v>75</v>
      </c>
      <c r="G191" s="51">
        <f t="shared" si="130"/>
        <v>6</v>
      </c>
      <c r="H191" s="51">
        <f t="shared" si="130"/>
        <v>1</v>
      </c>
      <c r="I191" s="51">
        <f t="shared" si="130"/>
        <v>31</v>
      </c>
      <c r="J191" s="51">
        <f t="shared" si="130"/>
        <v>152</v>
      </c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675</v>
      </c>
      <c r="G195" s="21">
        <f t="shared" ref="G195" si="131">SUM(G186:G194)</f>
        <v>8.6999999999999993</v>
      </c>
      <c r="H195" s="21">
        <f t="shared" ref="H195" si="132">SUM(H186:H194)</f>
        <v>1.4</v>
      </c>
      <c r="I195" s="21">
        <f t="shared" ref="I195" si="133">SUM(I186:I194)</f>
        <v>50.6</v>
      </c>
      <c r="J195" s="21">
        <f t="shared" ref="J195" si="134">SUM(J186:J194)</f>
        <v>244.9</v>
      </c>
      <c r="K195" s="27"/>
      <c r="L195" s="21">
        <f t="shared" ref="L195" ca="1" si="13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36">SUM(G196:G199)</f>
        <v>0</v>
      </c>
      <c r="H200" s="21">
        <f t="shared" ref="H200" si="137">SUM(H196:H199)</f>
        <v>0</v>
      </c>
      <c r="I200" s="21">
        <f t="shared" ref="I200" si="138">SUM(I196:I199)</f>
        <v>0</v>
      </c>
      <c r="J200" s="21">
        <f t="shared" ref="J200" si="139">SUM(J196:J199)</f>
        <v>0</v>
      </c>
      <c r="K200" s="27"/>
      <c r="L200" s="21">
        <f t="shared" ref="L200" ca="1" si="14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41">SUM(G201:G206)</f>
        <v>0</v>
      </c>
      <c r="H207" s="21">
        <f t="shared" ref="H207" si="142">SUM(H201:H206)</f>
        <v>0</v>
      </c>
      <c r="I207" s="21">
        <f t="shared" ref="I207" si="143">SUM(I201:I206)</f>
        <v>0</v>
      </c>
      <c r="J207" s="21">
        <f t="shared" ref="J207" si="144">SUM(J201:J206)</f>
        <v>0</v>
      </c>
      <c r="K207" s="27"/>
      <c r="L207" s="21">
        <f t="shared" ref="L207" ca="1" si="14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46">SUM(G208:G213)</f>
        <v>0</v>
      </c>
      <c r="H214" s="21">
        <f t="shared" ref="H214" si="147">SUM(H208:H213)</f>
        <v>0</v>
      </c>
      <c r="I214" s="21">
        <f t="shared" ref="I214" si="148">SUM(I208:I213)</f>
        <v>0</v>
      </c>
      <c r="J214" s="21">
        <f t="shared" ref="J214" si="149">SUM(J208:J213)</f>
        <v>0</v>
      </c>
      <c r="K214" s="27"/>
      <c r="L214" s="21">
        <f t="shared" ref="L214" ca="1" si="150">SUM(L208:L216)</f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1300</v>
      </c>
      <c r="G215" s="34">
        <f t="shared" ref="G215" si="151">G181+G185+G195+G200+G207+G214</f>
        <v>20</v>
      </c>
      <c r="H215" s="34">
        <f t="shared" ref="H215" si="152">H181+H185+H195+H200+H207+H214</f>
        <v>3.6</v>
      </c>
      <c r="I215" s="34">
        <f t="shared" ref="I215" si="153">I181+I185+I195+I200+I207+I214</f>
        <v>118.5</v>
      </c>
      <c r="J215" s="34">
        <f t="shared" ref="J215" si="154">J181+J185+J195+J200+J207+J214</f>
        <v>583.29999999999995</v>
      </c>
      <c r="K215" s="35"/>
      <c r="L215" s="34">
        <f t="shared" ref="L215" ca="1" si="15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 t="s">
        <v>64</v>
      </c>
      <c r="F216" s="48">
        <v>200</v>
      </c>
      <c r="G216" s="48">
        <v>5.4</v>
      </c>
      <c r="H216" s="48">
        <v>1.5</v>
      </c>
      <c r="I216" s="48">
        <v>30.3</v>
      </c>
      <c r="J216" s="48">
        <v>155.69999999999999</v>
      </c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 t="s">
        <v>65</v>
      </c>
      <c r="F218" s="51">
        <v>200</v>
      </c>
      <c r="G218" s="51">
        <v>0.2</v>
      </c>
      <c r="H218" s="51">
        <v>0</v>
      </c>
      <c r="I218" s="51">
        <v>0.1</v>
      </c>
      <c r="J218" s="51">
        <v>1.4</v>
      </c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 t="str">
        <f t="shared" ref="E219:J219" si="156">E9</f>
        <v>Хлеб с сыром</v>
      </c>
      <c r="F219" s="51">
        <f t="shared" si="156"/>
        <v>85</v>
      </c>
      <c r="G219" s="51">
        <f t="shared" si="156"/>
        <v>11</v>
      </c>
      <c r="H219" s="51">
        <f t="shared" si="156"/>
        <v>7</v>
      </c>
      <c r="I219" s="51">
        <f t="shared" si="156"/>
        <v>32</v>
      </c>
      <c r="J219" s="51">
        <f t="shared" si="156"/>
        <v>226</v>
      </c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485</v>
      </c>
      <c r="G223" s="21">
        <f t="shared" ref="G223" si="157">SUM(G216:G222)</f>
        <v>16.600000000000001</v>
      </c>
      <c r="H223" s="21">
        <f t="shared" ref="H223" si="158">SUM(H216:H222)</f>
        <v>8.5</v>
      </c>
      <c r="I223" s="21">
        <f t="shared" ref="I223" si="159">SUM(I216:I222)</f>
        <v>62.400000000000006</v>
      </c>
      <c r="J223" s="21">
        <f t="shared" ref="J223" si="160">SUM(J216:J222)</f>
        <v>383.1</v>
      </c>
      <c r="K223" s="27"/>
      <c r="L223" s="21">
        <f t="shared" ref="L223:L265" si="161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62">SUM(G224:G226)</f>
        <v>0</v>
      </c>
      <c r="H227" s="21">
        <f t="shared" ref="H227" si="163">SUM(H224:H226)</f>
        <v>0</v>
      </c>
      <c r="I227" s="21">
        <f t="shared" ref="I227" si="164">SUM(I224:I226)</f>
        <v>0</v>
      </c>
      <c r="J227" s="21">
        <f t="shared" ref="J227" si="165">SUM(J224:J226)</f>
        <v>0</v>
      </c>
      <c r="K227" s="27"/>
      <c r="L227" s="21">
        <f t="shared" ref="L227" ca="1" si="166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 t="s">
        <v>66</v>
      </c>
      <c r="F230" s="51">
        <v>300</v>
      </c>
      <c r="G230" s="51">
        <v>3</v>
      </c>
      <c r="H230" s="51">
        <v>0.4</v>
      </c>
      <c r="I230" s="51">
        <v>30.5</v>
      </c>
      <c r="J230" s="51">
        <v>137.5</v>
      </c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 t="s">
        <v>46</v>
      </c>
      <c r="F232" s="51">
        <v>200</v>
      </c>
      <c r="G232" s="51">
        <v>0.4</v>
      </c>
      <c r="H232" s="51">
        <v>0.3</v>
      </c>
      <c r="I232" s="51">
        <v>6.8</v>
      </c>
      <c r="J232" s="51">
        <v>31.4</v>
      </c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 t="str">
        <f t="shared" ref="E233:J233" si="167">E51</f>
        <v xml:space="preserve">Хлеб </v>
      </c>
      <c r="F233" s="51">
        <f t="shared" si="167"/>
        <v>75</v>
      </c>
      <c r="G233" s="51">
        <f t="shared" si="167"/>
        <v>6</v>
      </c>
      <c r="H233" s="51">
        <f t="shared" si="167"/>
        <v>1</v>
      </c>
      <c r="I233" s="51">
        <f t="shared" si="167"/>
        <v>31</v>
      </c>
      <c r="J233" s="51">
        <f t="shared" si="167"/>
        <v>152</v>
      </c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575</v>
      </c>
      <c r="G237" s="21">
        <f t="shared" ref="G237" si="168">SUM(G228:G236)</f>
        <v>9.4</v>
      </c>
      <c r="H237" s="21">
        <f t="shared" ref="H237" si="169">SUM(H228:H236)</f>
        <v>1.7</v>
      </c>
      <c r="I237" s="21">
        <f t="shared" ref="I237" si="170">SUM(I228:I236)</f>
        <v>68.3</v>
      </c>
      <c r="J237" s="21">
        <f t="shared" ref="J237" si="171">SUM(J228:J236)</f>
        <v>320.89999999999998</v>
      </c>
      <c r="K237" s="27"/>
      <c r="L237" s="21">
        <f t="shared" ref="L237" ca="1" si="172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73">SUM(G238:G241)</f>
        <v>0</v>
      </c>
      <c r="H242" s="21">
        <f t="shared" ref="H242" si="174">SUM(H238:H241)</f>
        <v>0</v>
      </c>
      <c r="I242" s="21">
        <f t="shared" ref="I242" si="175">SUM(I238:I241)</f>
        <v>0</v>
      </c>
      <c r="J242" s="21">
        <f t="shared" ref="J242" si="176">SUM(J238:J241)</f>
        <v>0</v>
      </c>
      <c r="K242" s="27"/>
      <c r="L242" s="21">
        <f t="shared" ref="L242" ca="1" si="177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78">SUM(G243:G248)</f>
        <v>0</v>
      </c>
      <c r="H249" s="21">
        <f t="shared" ref="H249" si="179">SUM(H243:H248)</f>
        <v>0</v>
      </c>
      <c r="I249" s="21">
        <f t="shared" ref="I249" si="180">SUM(I243:I248)</f>
        <v>0</v>
      </c>
      <c r="J249" s="21">
        <f t="shared" ref="J249" si="181">SUM(J243:J248)</f>
        <v>0</v>
      </c>
      <c r="K249" s="27"/>
      <c r="L249" s="21">
        <f t="shared" ref="L249" ca="1" si="182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83">SUM(G250:G255)</f>
        <v>0</v>
      </c>
      <c r="H256" s="21">
        <f t="shared" ref="H256" si="184">SUM(H250:H255)</f>
        <v>0</v>
      </c>
      <c r="I256" s="21">
        <f t="shared" ref="I256" si="185">SUM(I250:I255)</f>
        <v>0</v>
      </c>
      <c r="J256" s="21">
        <f t="shared" ref="J256" si="186">SUM(J250:J255)</f>
        <v>0</v>
      </c>
      <c r="K256" s="27"/>
      <c r="L256" s="21">
        <f t="shared" ref="L256" ca="1" si="187">SUM(L250:L258)</f>
        <v>0</v>
      </c>
    </row>
    <row r="257" spans="1:12" ht="15.75" customHeight="1" thickBot="1" x14ac:dyDescent="0.25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1060</v>
      </c>
      <c r="G257" s="34">
        <f t="shared" ref="G257" si="188">G223+G227+G237+G242+G249+G256</f>
        <v>26</v>
      </c>
      <c r="H257" s="34">
        <f t="shared" ref="H257" si="189">H223+H227+H237+H242+H249+H256</f>
        <v>10.199999999999999</v>
      </c>
      <c r="I257" s="34">
        <f t="shared" ref="I257" si="190">I223+I227+I237+I242+I249+I256</f>
        <v>130.69999999999999</v>
      </c>
      <c r="J257" s="34">
        <f t="shared" ref="J257" si="191">J223+J227+J237+J242+J249+J256</f>
        <v>704</v>
      </c>
      <c r="K257" s="35"/>
      <c r="L257" s="34">
        <f t="shared" ref="L257" ca="1" si="192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 t="s">
        <v>67</v>
      </c>
      <c r="F258" s="48">
        <v>200</v>
      </c>
      <c r="G258" s="48">
        <v>5.8</v>
      </c>
      <c r="H258" s="48">
        <v>2.7</v>
      </c>
      <c r="I258" s="48">
        <v>27.1</v>
      </c>
      <c r="J258" s="48">
        <v>155.6</v>
      </c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25.5" x14ac:dyDescent="0.25">
      <c r="A260" s="25"/>
      <c r="B260" s="16"/>
      <c r="C260" s="11"/>
      <c r="D260" s="7" t="s">
        <v>22</v>
      </c>
      <c r="E260" s="50" t="s">
        <v>68</v>
      </c>
      <c r="F260" s="51">
        <v>200</v>
      </c>
      <c r="G260" s="51">
        <v>0.1</v>
      </c>
      <c r="H260" s="51">
        <v>0</v>
      </c>
      <c r="I260" s="51">
        <v>0.2</v>
      </c>
      <c r="J260" s="51">
        <v>1.1000000000000001</v>
      </c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 t="str">
        <f t="shared" ref="E261:J261" si="193">E51</f>
        <v xml:space="preserve">Хлеб </v>
      </c>
      <c r="F261" s="51">
        <f t="shared" si="193"/>
        <v>75</v>
      </c>
      <c r="G261" s="51">
        <f t="shared" si="193"/>
        <v>6</v>
      </c>
      <c r="H261" s="51">
        <f t="shared" si="193"/>
        <v>1</v>
      </c>
      <c r="I261" s="51">
        <f t="shared" si="193"/>
        <v>31</v>
      </c>
      <c r="J261" s="51">
        <f t="shared" si="193"/>
        <v>152</v>
      </c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475</v>
      </c>
      <c r="G265" s="21">
        <f t="shared" ref="G265" si="194">SUM(G258:G264)</f>
        <v>11.899999999999999</v>
      </c>
      <c r="H265" s="21">
        <f t="shared" ref="H265" si="195">SUM(H258:H264)</f>
        <v>3.7</v>
      </c>
      <c r="I265" s="21">
        <f t="shared" ref="I265" si="196">SUM(I258:I264)</f>
        <v>58.3</v>
      </c>
      <c r="J265" s="21">
        <f t="shared" ref="J265" si="197">SUM(J258:J264)</f>
        <v>308.7</v>
      </c>
      <c r="K265" s="27"/>
      <c r="L265" s="21">
        <f t="shared" si="161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98">SUM(G266:G268)</f>
        <v>0</v>
      </c>
      <c r="H269" s="21">
        <f t="shared" ref="H269" si="199">SUM(H266:H268)</f>
        <v>0</v>
      </c>
      <c r="I269" s="21">
        <f t="shared" ref="I269" si="200">SUM(I266:I268)</f>
        <v>0</v>
      </c>
      <c r="J269" s="21">
        <f t="shared" ref="J269" si="201">SUM(J266:J268)</f>
        <v>0</v>
      </c>
      <c r="K269" s="27"/>
      <c r="L269" s="21">
        <f t="shared" ref="L269" ca="1" si="202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 t="s">
        <v>69</v>
      </c>
      <c r="F272" s="51">
        <v>250</v>
      </c>
      <c r="G272" s="51">
        <v>0.9</v>
      </c>
      <c r="H272" s="51">
        <v>0.2</v>
      </c>
      <c r="I272" s="51">
        <v>7.1</v>
      </c>
      <c r="J272" s="51">
        <v>33.6</v>
      </c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25.5" x14ac:dyDescent="0.25">
      <c r="A274" s="25"/>
      <c r="B274" s="16"/>
      <c r="C274" s="11"/>
      <c r="D274" s="7" t="s">
        <v>31</v>
      </c>
      <c r="E274" s="50" t="str">
        <f t="shared" ref="E274:J274" si="203">E50</f>
        <v xml:space="preserve">какао с сахаром, молоком
</v>
      </c>
      <c r="F274" s="51">
        <f t="shared" si="203"/>
        <v>200</v>
      </c>
      <c r="G274" s="51">
        <f t="shared" si="203"/>
        <v>1.1000000000000001</v>
      </c>
      <c r="H274" s="51">
        <f t="shared" si="203"/>
        <v>0.7</v>
      </c>
      <c r="I274" s="51">
        <f t="shared" si="203"/>
        <v>0.5</v>
      </c>
      <c r="J274" s="51">
        <f t="shared" si="203"/>
        <v>12.4</v>
      </c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 t="str">
        <f t="shared" ref="E275:J275" si="204">E9</f>
        <v>Хлеб с сыром</v>
      </c>
      <c r="F275" s="51">
        <f t="shared" si="204"/>
        <v>85</v>
      </c>
      <c r="G275" s="51">
        <f t="shared" si="204"/>
        <v>11</v>
      </c>
      <c r="H275" s="51">
        <f t="shared" si="204"/>
        <v>7</v>
      </c>
      <c r="I275" s="51">
        <f t="shared" si="204"/>
        <v>32</v>
      </c>
      <c r="J275" s="51">
        <f t="shared" si="204"/>
        <v>226</v>
      </c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535</v>
      </c>
      <c r="G279" s="21">
        <f t="shared" ref="G279" si="205">SUM(G270:G278)</f>
        <v>13</v>
      </c>
      <c r="H279" s="21">
        <f t="shared" ref="H279" si="206">SUM(H270:H278)</f>
        <v>7.9</v>
      </c>
      <c r="I279" s="21">
        <f t="shared" ref="I279" si="207">SUM(I270:I278)</f>
        <v>39.6</v>
      </c>
      <c r="J279" s="21">
        <f t="shared" ref="J279" si="208">SUM(J270:J278)</f>
        <v>272</v>
      </c>
      <c r="K279" s="27"/>
      <c r="L279" s="21">
        <f t="shared" ref="L279" ca="1" si="209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210">SUM(G280:G283)</f>
        <v>0</v>
      </c>
      <c r="H284" s="21">
        <f t="shared" ref="H284" si="211">SUM(H280:H283)</f>
        <v>0</v>
      </c>
      <c r="I284" s="21">
        <f t="shared" ref="I284" si="212">SUM(I280:I283)</f>
        <v>0</v>
      </c>
      <c r="J284" s="21">
        <f t="shared" ref="J284" si="213">SUM(J280:J283)</f>
        <v>0</v>
      </c>
      <c r="K284" s="27"/>
      <c r="L284" s="21">
        <f t="shared" ref="L284" ca="1" si="214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15">SUM(G285:G290)</f>
        <v>0</v>
      </c>
      <c r="H291" s="21">
        <f t="shared" ref="H291" si="216">SUM(H285:H290)</f>
        <v>0</v>
      </c>
      <c r="I291" s="21">
        <f t="shared" ref="I291" si="217">SUM(I285:I290)</f>
        <v>0</v>
      </c>
      <c r="J291" s="21">
        <f t="shared" ref="J291" si="218">SUM(J285:J290)</f>
        <v>0</v>
      </c>
      <c r="K291" s="27"/>
      <c r="L291" s="21">
        <f t="shared" ref="L291" ca="1" si="219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20">SUM(G292:G297)</f>
        <v>0</v>
      </c>
      <c r="H298" s="21">
        <f t="shared" ref="H298" si="221">SUM(H292:H297)</f>
        <v>0</v>
      </c>
      <c r="I298" s="21">
        <f t="shared" ref="I298" si="222">SUM(I292:I297)</f>
        <v>0</v>
      </c>
      <c r="J298" s="21">
        <f t="shared" ref="J298" si="223">SUM(J292:J297)</f>
        <v>0</v>
      </c>
      <c r="K298" s="27"/>
      <c r="L298" s="21">
        <f t="shared" ref="L298" ca="1" si="224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1010</v>
      </c>
      <c r="G299" s="34">
        <f t="shared" ref="G299" si="225">G265+G269+G279+G284+G291+G298</f>
        <v>24.9</v>
      </c>
      <c r="H299" s="34">
        <f t="shared" ref="H299" si="226">H265+H269+H279+H284+H291+H298</f>
        <v>11.600000000000001</v>
      </c>
      <c r="I299" s="34">
        <f t="shared" ref="I299" si="227">I265+I269+I279+I284+I291+I298</f>
        <v>97.9</v>
      </c>
      <c r="J299" s="34">
        <f t="shared" ref="J299" si="228">J265+J269+J279+J284+J291+J298</f>
        <v>580.70000000000005</v>
      </c>
      <c r="K299" s="35"/>
      <c r="L299" s="34">
        <f t="shared" ref="L299" ca="1" si="229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tr">
        <f>[1]Sheet1!$A$283</f>
        <v>Каша дружба</v>
      </c>
      <c r="F300" s="48">
        <v>200</v>
      </c>
      <c r="G300" s="48">
        <v>1</v>
      </c>
      <c r="H300" s="48">
        <v>0.1</v>
      </c>
      <c r="I300" s="48">
        <v>10.1</v>
      </c>
      <c r="J300" s="48">
        <v>45.5</v>
      </c>
      <c r="K300" s="49"/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46</v>
      </c>
      <c r="F302" s="51">
        <v>200</v>
      </c>
      <c r="G302" s="51">
        <v>0.4</v>
      </c>
      <c r="H302" s="51">
        <v>0.3</v>
      </c>
      <c r="I302" s="51">
        <v>6.8</v>
      </c>
      <c r="J302" s="51">
        <v>31.4</v>
      </c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 t="str">
        <f t="shared" ref="E303:J303" si="230">E51</f>
        <v xml:space="preserve">Хлеб </v>
      </c>
      <c r="F303" s="51">
        <f t="shared" si="230"/>
        <v>75</v>
      </c>
      <c r="G303" s="51">
        <f t="shared" si="230"/>
        <v>6</v>
      </c>
      <c r="H303" s="51">
        <f t="shared" si="230"/>
        <v>1</v>
      </c>
      <c r="I303" s="51">
        <f t="shared" si="230"/>
        <v>31</v>
      </c>
      <c r="J303" s="51">
        <f t="shared" si="230"/>
        <v>152</v>
      </c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475</v>
      </c>
      <c r="G307" s="21">
        <f t="shared" ref="G307" si="231">SUM(G300:G306)</f>
        <v>7.4</v>
      </c>
      <c r="H307" s="21">
        <f t="shared" ref="H307" si="232">SUM(H300:H306)</f>
        <v>1.4</v>
      </c>
      <c r="I307" s="21">
        <f t="shared" ref="I307" si="233">SUM(I300:I306)</f>
        <v>47.9</v>
      </c>
      <c r="J307" s="21">
        <f t="shared" ref="J307" si="234">SUM(J300:J306)</f>
        <v>228.9</v>
      </c>
      <c r="K307" s="27"/>
      <c r="L307" s="21">
        <f t="shared" ref="L307:L349" si="235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36">SUM(G308:G310)</f>
        <v>0</v>
      </c>
      <c r="H311" s="21">
        <f t="shared" ref="H311" si="237">SUM(H308:H310)</f>
        <v>0</v>
      </c>
      <c r="I311" s="21">
        <f t="shared" ref="I311" si="238">SUM(I308:I310)</f>
        <v>0</v>
      </c>
      <c r="J311" s="21">
        <f t="shared" ref="J311" si="239">SUM(J308:J310)</f>
        <v>0</v>
      </c>
      <c r="K311" s="27"/>
      <c r="L311" s="21">
        <f t="shared" ref="L311" ca="1" si="240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 t="str">
        <f>[1]Sheet1!$A$294</f>
        <v>Суп с фрикадельками</v>
      </c>
      <c r="F313" s="51">
        <v>350</v>
      </c>
      <c r="G313" s="51">
        <v>7.5</v>
      </c>
      <c r="H313" s="51">
        <v>1.4</v>
      </c>
      <c r="I313" s="51">
        <v>59.3</v>
      </c>
      <c r="J313" s="51">
        <v>280.10000000000002</v>
      </c>
      <c r="K313" s="52"/>
      <c r="L313" s="51"/>
    </row>
    <row r="314" spans="1:12" ht="15" x14ac:dyDescent="0.2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 t="str">
        <f t="shared" ref="E316:J316" si="241">E106</f>
        <v>Кисель</v>
      </c>
      <c r="F316" s="51">
        <f t="shared" si="241"/>
        <v>200</v>
      </c>
      <c r="G316" s="51">
        <f t="shared" si="241"/>
        <v>0.2</v>
      </c>
      <c r="H316" s="51">
        <f t="shared" si="241"/>
        <v>0</v>
      </c>
      <c r="I316" s="51">
        <f t="shared" si="241"/>
        <v>2.2999999999999998</v>
      </c>
      <c r="J316" s="51">
        <f t="shared" si="241"/>
        <v>10.4</v>
      </c>
      <c r="K316" s="52"/>
      <c r="L316" s="51"/>
    </row>
    <row r="317" spans="1:12" ht="15" x14ac:dyDescent="0.25">
      <c r="A317" s="25"/>
      <c r="B317" s="16"/>
      <c r="C317" s="11"/>
      <c r="D317" s="7" t="s">
        <v>32</v>
      </c>
      <c r="E317" s="50" t="str">
        <f t="shared" ref="E317:J317" si="242">E51</f>
        <v xml:space="preserve">Хлеб </v>
      </c>
      <c r="F317" s="51">
        <f t="shared" si="242"/>
        <v>75</v>
      </c>
      <c r="G317" s="51">
        <f t="shared" si="242"/>
        <v>6</v>
      </c>
      <c r="H317" s="51">
        <f t="shared" si="242"/>
        <v>1</v>
      </c>
      <c r="I317" s="51">
        <f t="shared" si="242"/>
        <v>31</v>
      </c>
      <c r="J317" s="51">
        <f t="shared" si="242"/>
        <v>152</v>
      </c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625</v>
      </c>
      <c r="G321" s="21">
        <f t="shared" ref="G321" si="243">SUM(G312:G320)</f>
        <v>13.7</v>
      </c>
      <c r="H321" s="21">
        <f t="shared" ref="H321" si="244">SUM(H312:H320)</f>
        <v>2.4</v>
      </c>
      <c r="I321" s="21">
        <f t="shared" ref="I321" si="245">SUM(I312:I320)</f>
        <v>92.6</v>
      </c>
      <c r="J321" s="21">
        <f t="shared" ref="J321" si="246">SUM(J312:J320)</f>
        <v>442.5</v>
      </c>
      <c r="K321" s="27"/>
      <c r="L321" s="21">
        <f t="shared" ref="L321" ca="1" si="247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48">SUM(G322:G325)</f>
        <v>0</v>
      </c>
      <c r="H326" s="21">
        <f t="shared" ref="H326" si="249">SUM(H322:H325)</f>
        <v>0</v>
      </c>
      <c r="I326" s="21">
        <f t="shared" ref="I326" si="250">SUM(I322:I325)</f>
        <v>0</v>
      </c>
      <c r="J326" s="21">
        <f t="shared" ref="J326" si="251">SUM(J322:J325)</f>
        <v>0</v>
      </c>
      <c r="K326" s="27"/>
      <c r="L326" s="21">
        <f t="shared" ref="L326" ca="1" si="252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53">SUM(G327:G332)</f>
        <v>0</v>
      </c>
      <c r="H333" s="21">
        <f t="shared" ref="H333" si="254">SUM(H327:H332)</f>
        <v>0</v>
      </c>
      <c r="I333" s="21">
        <f t="shared" ref="I333" si="255">SUM(I327:I332)</f>
        <v>0</v>
      </c>
      <c r="J333" s="21">
        <f t="shared" ref="J333" si="256">SUM(J327:J332)</f>
        <v>0</v>
      </c>
      <c r="K333" s="27"/>
      <c r="L333" s="21">
        <f t="shared" ref="L333" ca="1" si="257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58">SUM(G334:G339)</f>
        <v>0</v>
      </c>
      <c r="H340" s="21">
        <f t="shared" ref="H340" si="259">SUM(H334:H339)</f>
        <v>0</v>
      </c>
      <c r="I340" s="21">
        <f t="shared" ref="I340" si="260">SUM(I334:I339)</f>
        <v>0</v>
      </c>
      <c r="J340" s="21">
        <f t="shared" ref="J340" si="261">SUM(J334:J339)</f>
        <v>0</v>
      </c>
      <c r="K340" s="27"/>
      <c r="L340" s="21">
        <f t="shared" ref="L340" ca="1" si="262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1100</v>
      </c>
      <c r="G341" s="34">
        <f t="shared" ref="G341" si="263">G307+G311+G321+G326+G333+G340</f>
        <v>21.1</v>
      </c>
      <c r="H341" s="34">
        <f t="shared" ref="H341" si="264">H307+H311+H321+H326+H333+H340</f>
        <v>3.8</v>
      </c>
      <c r="I341" s="34">
        <f t="shared" ref="I341" si="265">I307+I311+I321+I326+I333+I340</f>
        <v>140.5</v>
      </c>
      <c r="J341" s="34">
        <f t="shared" ref="J341" si="266">J307+J311+J321+J326+J333+J340</f>
        <v>671.4</v>
      </c>
      <c r="K341" s="35"/>
      <c r="L341" s="34">
        <f t="shared" ref="L341" ca="1" si="267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tr">
        <f>[1]Sheet1!$A$318</f>
        <v xml:space="preserve"> Каша пшеничная</v>
      </c>
      <c r="F342" s="48">
        <v>200</v>
      </c>
      <c r="G342" s="48">
        <v>4.0999999999999996</v>
      </c>
      <c r="H342" s="48">
        <v>0.4</v>
      </c>
      <c r="I342" s="48">
        <v>24.9</v>
      </c>
      <c r="J342" s="48">
        <v>120.1</v>
      </c>
      <c r="K342" s="49"/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 t="str">
        <f t="shared" ref="E344:J344" si="268">E218</f>
        <v>чай с сахаром</v>
      </c>
      <c r="F344" s="51">
        <f t="shared" si="268"/>
        <v>200</v>
      </c>
      <c r="G344" s="51">
        <f t="shared" si="268"/>
        <v>0.2</v>
      </c>
      <c r="H344" s="51">
        <f t="shared" si="268"/>
        <v>0</v>
      </c>
      <c r="I344" s="51">
        <f t="shared" si="268"/>
        <v>0.1</v>
      </c>
      <c r="J344" s="51">
        <f t="shared" si="268"/>
        <v>1.4</v>
      </c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 t="str">
        <f t="shared" ref="E345:J345" si="269">E359</f>
        <v xml:space="preserve">Хлеб </v>
      </c>
      <c r="F345" s="51">
        <f t="shared" si="269"/>
        <v>75</v>
      </c>
      <c r="G345" s="51">
        <f t="shared" si="269"/>
        <v>6</v>
      </c>
      <c r="H345" s="51">
        <f t="shared" si="269"/>
        <v>1</v>
      </c>
      <c r="I345" s="51">
        <f t="shared" si="269"/>
        <v>31</v>
      </c>
      <c r="J345" s="51">
        <f t="shared" si="269"/>
        <v>152</v>
      </c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475</v>
      </c>
      <c r="G349" s="21">
        <f t="shared" ref="G349" si="270">SUM(G342:G348)</f>
        <v>10.3</v>
      </c>
      <c r="H349" s="21">
        <f t="shared" ref="H349" si="271">SUM(H342:H348)</f>
        <v>1.4</v>
      </c>
      <c r="I349" s="21">
        <f t="shared" ref="I349" si="272">SUM(I342:I348)</f>
        <v>56</v>
      </c>
      <c r="J349" s="21">
        <f t="shared" ref="J349" si="273">SUM(J342:J348)</f>
        <v>273.5</v>
      </c>
      <c r="K349" s="27"/>
      <c r="L349" s="21">
        <f t="shared" si="235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74">SUM(G350:G352)</f>
        <v>0</v>
      </c>
      <c r="H353" s="21">
        <f t="shared" ref="H353" si="275">SUM(H350:H352)</f>
        <v>0</v>
      </c>
      <c r="I353" s="21">
        <f t="shared" ref="I353" si="276">SUM(I350:I352)</f>
        <v>0</v>
      </c>
      <c r="J353" s="21">
        <f t="shared" ref="J353" si="277">SUM(J350:J352)</f>
        <v>0</v>
      </c>
      <c r="K353" s="27"/>
      <c r="L353" s="21">
        <f t="shared" ref="L353" ca="1" si="27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 t="str">
        <f>[1]Sheet1!$A$328</f>
        <v>Рассольник</v>
      </c>
      <c r="F355" s="51">
        <v>350</v>
      </c>
      <c r="G355" s="51">
        <v>5.6</v>
      </c>
      <c r="H355" s="51">
        <v>1.1000000000000001</v>
      </c>
      <c r="I355" s="51">
        <v>44.5</v>
      </c>
      <c r="J355" s="51">
        <v>210.1</v>
      </c>
      <c r="K355" s="52"/>
      <c r="L355" s="51"/>
    </row>
    <row r="356" spans="1:12" ht="15" x14ac:dyDescent="0.2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 t="str">
        <f t="shared" ref="E358:J358" si="279">E106</f>
        <v>Кисель</v>
      </c>
      <c r="F358" s="51">
        <f t="shared" si="279"/>
        <v>200</v>
      </c>
      <c r="G358" s="51">
        <f t="shared" si="279"/>
        <v>0.2</v>
      </c>
      <c r="H358" s="51">
        <f t="shared" si="279"/>
        <v>0</v>
      </c>
      <c r="I358" s="51">
        <f t="shared" si="279"/>
        <v>2.2999999999999998</v>
      </c>
      <c r="J358" s="51">
        <f t="shared" si="279"/>
        <v>10.4</v>
      </c>
      <c r="K358" s="52"/>
      <c r="L358" s="51"/>
    </row>
    <row r="359" spans="1:12" ht="15" x14ac:dyDescent="0.25">
      <c r="A359" s="15"/>
      <c r="B359" s="16"/>
      <c r="C359" s="11"/>
      <c r="D359" s="7" t="s">
        <v>32</v>
      </c>
      <c r="E359" s="50" t="str">
        <f t="shared" ref="E359:J359" si="280">E51</f>
        <v xml:space="preserve">Хлеб </v>
      </c>
      <c r="F359" s="51">
        <f t="shared" si="280"/>
        <v>75</v>
      </c>
      <c r="G359" s="51">
        <f t="shared" si="280"/>
        <v>6</v>
      </c>
      <c r="H359" s="51">
        <f t="shared" si="280"/>
        <v>1</v>
      </c>
      <c r="I359" s="51">
        <f t="shared" si="280"/>
        <v>31</v>
      </c>
      <c r="J359" s="51">
        <f t="shared" si="280"/>
        <v>152</v>
      </c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625</v>
      </c>
      <c r="G363" s="21">
        <f t="shared" ref="G363" si="281">SUM(G354:G362)</f>
        <v>11.8</v>
      </c>
      <c r="H363" s="21">
        <f t="shared" ref="H363" si="282">SUM(H354:H362)</f>
        <v>2.1</v>
      </c>
      <c r="I363" s="21">
        <f t="shared" ref="I363" si="283">SUM(I354:I362)</f>
        <v>77.8</v>
      </c>
      <c r="J363" s="21">
        <f t="shared" ref="J363" si="284">SUM(J354:J362)</f>
        <v>372.5</v>
      </c>
      <c r="K363" s="27"/>
      <c r="L363" s="21">
        <f t="shared" ref="L363" ca="1" si="285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86">SUM(G364:G367)</f>
        <v>0</v>
      </c>
      <c r="H368" s="21">
        <f t="shared" ref="H368" si="287">SUM(H364:H367)</f>
        <v>0</v>
      </c>
      <c r="I368" s="21">
        <f t="shared" ref="I368" si="288">SUM(I364:I367)</f>
        <v>0</v>
      </c>
      <c r="J368" s="21">
        <f t="shared" ref="J368" si="289">SUM(J364:J367)</f>
        <v>0</v>
      </c>
      <c r="K368" s="27"/>
      <c r="L368" s="21">
        <f t="shared" ref="L368" ca="1" si="290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91">SUM(G369:G374)</f>
        <v>0</v>
      </c>
      <c r="H375" s="21">
        <f t="shared" ref="H375" si="292">SUM(H369:H374)</f>
        <v>0</v>
      </c>
      <c r="I375" s="21">
        <f t="shared" ref="I375" si="293">SUM(I369:I374)</f>
        <v>0</v>
      </c>
      <c r="J375" s="21">
        <f t="shared" ref="J375" si="294">SUM(J369:J374)</f>
        <v>0</v>
      </c>
      <c r="K375" s="27"/>
      <c r="L375" s="21">
        <f t="shared" ref="L375" ca="1" si="295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96">SUM(G376:G381)</f>
        <v>0</v>
      </c>
      <c r="H382" s="21">
        <f t="shared" ref="H382" si="297">SUM(H376:H381)</f>
        <v>0</v>
      </c>
      <c r="I382" s="21">
        <f t="shared" ref="I382" si="298">SUM(I376:I381)</f>
        <v>0</v>
      </c>
      <c r="J382" s="21">
        <f t="shared" ref="J382" si="299">SUM(J376:J381)</f>
        <v>0</v>
      </c>
      <c r="K382" s="27"/>
      <c r="L382" s="21">
        <f t="shared" ref="L382" ca="1" si="300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1100</v>
      </c>
      <c r="G383" s="34">
        <f t="shared" ref="G383" si="301">G349+G353+G363+G368+G375+G382</f>
        <v>22.1</v>
      </c>
      <c r="H383" s="34">
        <f t="shared" ref="H383" si="302">H349+H353+H363+H368+H375+H382</f>
        <v>3.5</v>
      </c>
      <c r="I383" s="34">
        <f t="shared" ref="I383" si="303">I349+I353+I363+I368+I375+I382</f>
        <v>133.80000000000001</v>
      </c>
      <c r="J383" s="34">
        <f t="shared" ref="J383" si="304">J349+J353+J363+J368+J375+J382</f>
        <v>646</v>
      </c>
      <c r="K383" s="35"/>
      <c r="L383" s="34">
        <f t="shared" ref="L383" ca="1" si="305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tr">
        <f>[1]Sheet1!$A$348</f>
        <v>Каша пять злаков</v>
      </c>
      <c r="F384" s="48">
        <v>200</v>
      </c>
      <c r="G384" s="48">
        <v>6</v>
      </c>
      <c r="H384" s="48">
        <v>3.8</v>
      </c>
      <c r="I384" s="48">
        <v>22</v>
      </c>
      <c r="J384" s="48">
        <v>137</v>
      </c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 t="str">
        <f t="shared" ref="E386:J386" si="306">E218</f>
        <v>чай с сахаром</v>
      </c>
      <c r="F386" s="51">
        <f t="shared" si="306"/>
        <v>200</v>
      </c>
      <c r="G386" s="51">
        <f t="shared" si="306"/>
        <v>0.2</v>
      </c>
      <c r="H386" s="51">
        <f t="shared" si="306"/>
        <v>0</v>
      </c>
      <c r="I386" s="51">
        <f t="shared" si="306"/>
        <v>0.1</v>
      </c>
      <c r="J386" s="51">
        <f t="shared" si="306"/>
        <v>1.4</v>
      </c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 t="str">
        <f t="shared" ref="E387:J387" si="307">E51</f>
        <v xml:space="preserve">Хлеб </v>
      </c>
      <c r="F387" s="51">
        <f t="shared" si="307"/>
        <v>75</v>
      </c>
      <c r="G387" s="51">
        <f t="shared" si="307"/>
        <v>6</v>
      </c>
      <c r="H387" s="51">
        <f t="shared" si="307"/>
        <v>1</v>
      </c>
      <c r="I387" s="51">
        <f t="shared" si="307"/>
        <v>31</v>
      </c>
      <c r="J387" s="51">
        <f t="shared" si="307"/>
        <v>152</v>
      </c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475</v>
      </c>
      <c r="G391" s="21">
        <f t="shared" ref="G391" si="308">SUM(G384:G390)</f>
        <v>12.2</v>
      </c>
      <c r="H391" s="21">
        <f t="shared" ref="H391" si="309">SUM(H384:H390)</f>
        <v>4.8</v>
      </c>
      <c r="I391" s="21">
        <f t="shared" ref="I391" si="310">SUM(I384:I390)</f>
        <v>53.1</v>
      </c>
      <c r="J391" s="21">
        <f t="shared" ref="J391" si="311">SUM(J384:J390)</f>
        <v>290.39999999999998</v>
      </c>
      <c r="K391" s="27"/>
      <c r="L391" s="21">
        <f t="shared" ref="L391:L433" si="312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313">SUM(G392:G394)</f>
        <v>0</v>
      </c>
      <c r="H395" s="21">
        <f t="shared" ref="H395" si="314">SUM(H392:H394)</f>
        <v>0</v>
      </c>
      <c r="I395" s="21">
        <f t="shared" ref="I395" si="315">SUM(I392:I394)</f>
        <v>0</v>
      </c>
      <c r="J395" s="21">
        <f t="shared" ref="J395" si="316">SUM(J392:J394)</f>
        <v>0</v>
      </c>
      <c r="K395" s="27"/>
      <c r="L395" s="21">
        <f t="shared" ref="L395" ca="1" si="317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7" t="s">
        <v>29</v>
      </c>
      <c r="E398" s="50" t="s">
        <v>70</v>
      </c>
      <c r="F398" s="51">
        <v>100</v>
      </c>
      <c r="G398" s="51">
        <v>12.9</v>
      </c>
      <c r="H398" s="51">
        <v>10.4</v>
      </c>
      <c r="I398" s="51">
        <v>0</v>
      </c>
      <c r="J398" s="51">
        <v>145.5</v>
      </c>
      <c r="K398" s="52"/>
      <c r="L398" s="51"/>
    </row>
    <row r="399" spans="1:12" ht="15" x14ac:dyDescent="0.25">
      <c r="A399" s="25"/>
      <c r="B399" s="16"/>
      <c r="C399" s="11"/>
      <c r="D399" s="7" t="s">
        <v>30</v>
      </c>
      <c r="E399" s="50" t="str">
        <f t="shared" ref="E399:J399" si="318">E63</f>
        <v>Картофельное пюре</v>
      </c>
      <c r="F399" s="51">
        <f t="shared" si="318"/>
        <v>150</v>
      </c>
      <c r="G399" s="51">
        <f t="shared" si="318"/>
        <v>2.4</v>
      </c>
      <c r="H399" s="51">
        <f t="shared" si="318"/>
        <v>0.4</v>
      </c>
      <c r="I399" s="51">
        <f t="shared" si="318"/>
        <v>18.7</v>
      </c>
      <c r="J399" s="51">
        <f t="shared" si="318"/>
        <v>88.2</v>
      </c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 t="str">
        <f t="shared" ref="E400:J400" si="319">E22</f>
        <v>Компот из сухофр.</v>
      </c>
      <c r="F400" s="51">
        <f t="shared" si="319"/>
        <v>200</v>
      </c>
      <c r="G400" s="51">
        <f t="shared" si="319"/>
        <v>0.5</v>
      </c>
      <c r="H400" s="51">
        <f t="shared" si="319"/>
        <v>0</v>
      </c>
      <c r="I400" s="51">
        <f t="shared" si="319"/>
        <v>13.4</v>
      </c>
      <c r="J400" s="51">
        <f t="shared" si="319"/>
        <v>55.6</v>
      </c>
      <c r="K400" s="52"/>
      <c r="L400" s="51"/>
    </row>
    <row r="401" spans="1:12" ht="15" x14ac:dyDescent="0.25">
      <c r="A401" s="25"/>
      <c r="B401" s="16"/>
      <c r="C401" s="11"/>
      <c r="D401" s="7" t="s">
        <v>32</v>
      </c>
      <c r="E401" s="50" t="str">
        <f t="shared" ref="E401:J401" si="320">E51</f>
        <v xml:space="preserve">Хлеб </v>
      </c>
      <c r="F401" s="51">
        <f t="shared" si="320"/>
        <v>75</v>
      </c>
      <c r="G401" s="51">
        <f t="shared" si="320"/>
        <v>6</v>
      </c>
      <c r="H401" s="51">
        <f t="shared" si="320"/>
        <v>1</v>
      </c>
      <c r="I401" s="51">
        <f t="shared" si="320"/>
        <v>31</v>
      </c>
      <c r="J401" s="51">
        <f t="shared" si="320"/>
        <v>152</v>
      </c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525</v>
      </c>
      <c r="G405" s="21">
        <f t="shared" ref="G405" si="321">SUM(G396:G404)</f>
        <v>21.8</v>
      </c>
      <c r="H405" s="21">
        <f t="shared" ref="H405" si="322">SUM(H396:H404)</f>
        <v>11.8</v>
      </c>
      <c r="I405" s="21">
        <f t="shared" ref="I405" si="323">SUM(I396:I404)</f>
        <v>63.1</v>
      </c>
      <c r="J405" s="21">
        <f t="shared" ref="J405" si="324">SUM(J396:J404)</f>
        <v>441.3</v>
      </c>
      <c r="K405" s="27"/>
      <c r="L405" s="21">
        <f t="shared" ref="L405" ca="1" si="325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326">SUM(G406:G409)</f>
        <v>0</v>
      </c>
      <c r="H410" s="21">
        <f t="shared" ref="H410" si="327">SUM(H406:H409)</f>
        <v>0</v>
      </c>
      <c r="I410" s="21">
        <f t="shared" ref="I410" si="328">SUM(I406:I409)</f>
        <v>0</v>
      </c>
      <c r="J410" s="21">
        <f t="shared" ref="J410" si="329">SUM(J406:J409)</f>
        <v>0</v>
      </c>
      <c r="K410" s="27"/>
      <c r="L410" s="21">
        <f t="shared" ref="L410" ca="1" si="330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31">SUM(G411:G416)</f>
        <v>0</v>
      </c>
      <c r="H417" s="21">
        <f t="shared" ref="H417" si="332">SUM(H411:H416)</f>
        <v>0</v>
      </c>
      <c r="I417" s="21">
        <f t="shared" ref="I417" si="333">SUM(I411:I416)</f>
        <v>0</v>
      </c>
      <c r="J417" s="21">
        <f t="shared" ref="J417" si="334">SUM(J411:J416)</f>
        <v>0</v>
      </c>
      <c r="K417" s="27"/>
      <c r="L417" s="21">
        <f t="shared" ref="L417" ca="1" si="335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36">SUM(G418:G423)</f>
        <v>0</v>
      </c>
      <c r="H424" s="21">
        <f t="shared" ref="H424" si="337">SUM(H418:H423)</f>
        <v>0</v>
      </c>
      <c r="I424" s="21">
        <f t="shared" ref="I424" si="338">SUM(I418:I423)</f>
        <v>0</v>
      </c>
      <c r="J424" s="21">
        <f t="shared" ref="J424" si="339">SUM(J418:J423)</f>
        <v>0</v>
      </c>
      <c r="K424" s="27"/>
      <c r="L424" s="21">
        <f t="shared" ref="L424" ca="1" si="340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1000</v>
      </c>
      <c r="G425" s="34">
        <f t="shared" ref="G425" si="341">G391+G395+G405+G410+G417+G424</f>
        <v>34</v>
      </c>
      <c r="H425" s="34">
        <f t="shared" ref="H425" si="342">H391+H395+H405+H410+H417+H424</f>
        <v>16.600000000000001</v>
      </c>
      <c r="I425" s="34">
        <f t="shared" ref="I425" si="343">I391+I395+I405+I410+I417+I424</f>
        <v>116.2</v>
      </c>
      <c r="J425" s="34">
        <f t="shared" ref="J425" si="344">J391+J395+J405+J410+J417+J424</f>
        <v>731.7</v>
      </c>
      <c r="K425" s="35"/>
      <c r="L425" s="34">
        <f t="shared" ref="L425" ca="1" si="345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46">SUM(G426:G432)</f>
        <v>0</v>
      </c>
      <c r="H433" s="21">
        <f t="shared" ref="H433" si="347">SUM(H426:H432)</f>
        <v>0</v>
      </c>
      <c r="I433" s="21">
        <f t="shared" ref="I433" si="348">SUM(I426:I432)</f>
        <v>0</v>
      </c>
      <c r="J433" s="21">
        <f t="shared" ref="J433" si="349">SUM(J426:J432)</f>
        <v>0</v>
      </c>
      <c r="K433" s="27"/>
      <c r="L433" s="21">
        <f t="shared" si="312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50">SUM(G434:G436)</f>
        <v>0</v>
      </c>
      <c r="H437" s="21">
        <f t="shared" ref="H437" si="351">SUM(H434:H436)</f>
        <v>0</v>
      </c>
      <c r="I437" s="21">
        <f t="shared" ref="I437" si="352">SUM(I434:I436)</f>
        <v>0</v>
      </c>
      <c r="J437" s="21">
        <f t="shared" ref="J437" si="353">SUM(J434:J436)</f>
        <v>0</v>
      </c>
      <c r="K437" s="27"/>
      <c r="L437" s="21">
        <f t="shared" ref="L437" ca="1" si="354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55">SUM(G438:G446)</f>
        <v>0</v>
      </c>
      <c r="H447" s="21">
        <f t="shared" ref="H447" si="356">SUM(H438:H446)</f>
        <v>0</v>
      </c>
      <c r="I447" s="21">
        <f t="shared" ref="I447" si="357">SUM(I438:I446)</f>
        <v>0</v>
      </c>
      <c r="J447" s="21">
        <f t="shared" ref="J447" si="358">SUM(J438:J446)</f>
        <v>0</v>
      </c>
      <c r="K447" s="27"/>
      <c r="L447" s="21">
        <f t="shared" ref="L447" ca="1" si="359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60">SUM(G448:G451)</f>
        <v>0</v>
      </c>
      <c r="H452" s="21">
        <f t="shared" ref="H452" si="361">SUM(H448:H451)</f>
        <v>0</v>
      </c>
      <c r="I452" s="21">
        <f t="shared" ref="I452" si="362">SUM(I448:I451)</f>
        <v>0</v>
      </c>
      <c r="J452" s="21">
        <f t="shared" ref="J452" si="363">SUM(J448:J451)</f>
        <v>0</v>
      </c>
      <c r="K452" s="27"/>
      <c r="L452" s="21">
        <f t="shared" ref="L452" ca="1" si="364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65">SUM(G453:G458)</f>
        <v>0</v>
      </c>
      <c r="H459" s="21">
        <f t="shared" ref="H459" si="366">SUM(H453:H458)</f>
        <v>0</v>
      </c>
      <c r="I459" s="21">
        <f t="shared" ref="I459" si="367">SUM(I453:I458)</f>
        <v>0</v>
      </c>
      <c r="J459" s="21">
        <f t="shared" ref="J459" si="368">SUM(J453:J458)</f>
        <v>0</v>
      </c>
      <c r="K459" s="27"/>
      <c r="L459" s="21">
        <f t="shared" ref="L459" ca="1" si="369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70">SUM(G460:G465)</f>
        <v>0</v>
      </c>
      <c r="H466" s="21">
        <f t="shared" ref="H466" si="371">SUM(H460:H465)</f>
        <v>0</v>
      </c>
      <c r="I466" s="21">
        <f t="shared" ref="I466" si="372">SUM(I460:I465)</f>
        <v>0</v>
      </c>
      <c r="J466" s="21">
        <f t="shared" ref="J466" si="373">SUM(J460:J465)</f>
        <v>0</v>
      </c>
      <c r="K466" s="27"/>
      <c r="L466" s="21">
        <f t="shared" ref="L466" ca="1" si="374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0</v>
      </c>
      <c r="G467" s="34">
        <f t="shared" ref="G467" si="375">G433+G437+G447+G452+G459+G466</f>
        <v>0</v>
      </c>
      <c r="H467" s="34">
        <f t="shared" ref="H467" si="376">H433+H437+H447+H452+H459+H466</f>
        <v>0</v>
      </c>
      <c r="I467" s="34">
        <f t="shared" ref="I467" si="377">I433+I437+I447+I452+I459+I466</f>
        <v>0</v>
      </c>
      <c r="J467" s="34">
        <f t="shared" ref="J467" si="378">J433+J437+J447+J452+J459+J466</f>
        <v>0</v>
      </c>
      <c r="K467" s="35"/>
      <c r="L467" s="34">
        <f t="shared" ref="L467" ca="1" si="379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80">SUM(G468:G474)</f>
        <v>0</v>
      </c>
      <c r="H475" s="21">
        <f t="shared" ref="H475" si="381">SUM(H468:H474)</f>
        <v>0</v>
      </c>
      <c r="I475" s="21">
        <f t="shared" ref="I475" si="382">SUM(I468:I474)</f>
        <v>0</v>
      </c>
      <c r="J475" s="21">
        <f t="shared" ref="J475" si="383">SUM(J468:J474)</f>
        <v>0</v>
      </c>
      <c r="K475" s="27"/>
      <c r="L475" s="21">
        <f t="shared" ref="L475:L517" si="384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85">SUM(G476:G478)</f>
        <v>0</v>
      </c>
      <c r="H479" s="21">
        <f t="shared" ref="H479" si="386">SUM(H476:H478)</f>
        <v>0</v>
      </c>
      <c r="I479" s="21">
        <f t="shared" ref="I479" si="387">SUM(I476:I478)</f>
        <v>0</v>
      </c>
      <c r="J479" s="21">
        <f t="shared" ref="J479" si="388">SUM(J476:J478)</f>
        <v>0</v>
      </c>
      <c r="K479" s="27"/>
      <c r="L479" s="21">
        <f t="shared" ref="L479" ca="1" si="389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90">SUM(G480:G488)</f>
        <v>0</v>
      </c>
      <c r="H489" s="21">
        <f t="shared" ref="H489" si="391">SUM(H480:H488)</f>
        <v>0</v>
      </c>
      <c r="I489" s="21">
        <f t="shared" ref="I489" si="392">SUM(I480:I488)</f>
        <v>0</v>
      </c>
      <c r="J489" s="21">
        <f t="shared" ref="J489" si="393">SUM(J480:J488)</f>
        <v>0</v>
      </c>
      <c r="K489" s="27"/>
      <c r="L489" s="21">
        <f t="shared" ref="L489" ca="1" si="394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95">SUM(G490:G493)</f>
        <v>0</v>
      </c>
      <c r="H494" s="21">
        <f t="shared" ref="H494" si="396">SUM(H490:H493)</f>
        <v>0</v>
      </c>
      <c r="I494" s="21">
        <f t="shared" ref="I494" si="397">SUM(I490:I493)</f>
        <v>0</v>
      </c>
      <c r="J494" s="21">
        <f t="shared" ref="J494" si="398">SUM(J490:J493)</f>
        <v>0</v>
      </c>
      <c r="K494" s="27"/>
      <c r="L494" s="21">
        <f t="shared" ref="L494" ca="1" si="399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400">SUM(G495:G500)</f>
        <v>0</v>
      </c>
      <c r="H501" s="21">
        <f t="shared" ref="H501" si="401">SUM(H495:H500)</f>
        <v>0</v>
      </c>
      <c r="I501" s="21">
        <f t="shared" ref="I501" si="402">SUM(I495:I500)</f>
        <v>0</v>
      </c>
      <c r="J501" s="21">
        <f t="shared" ref="J501" si="403">SUM(J495:J500)</f>
        <v>0</v>
      </c>
      <c r="K501" s="27"/>
      <c r="L501" s="21">
        <f t="shared" ref="L501" ca="1" si="404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405">SUM(G502:G507)</f>
        <v>0</v>
      </c>
      <c r="H508" s="21">
        <f t="shared" ref="H508" si="406">SUM(H502:H507)</f>
        <v>0</v>
      </c>
      <c r="I508" s="21">
        <f t="shared" ref="I508" si="407">SUM(I502:I507)</f>
        <v>0</v>
      </c>
      <c r="J508" s="21">
        <f t="shared" ref="J508" si="408">SUM(J502:J507)</f>
        <v>0</v>
      </c>
      <c r="K508" s="27"/>
      <c r="L508" s="21">
        <f t="shared" ref="L508" ca="1" si="409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0</v>
      </c>
      <c r="G509" s="34">
        <f t="shared" ref="G509" si="410">G475+G479+G489+G494+G501+G508</f>
        <v>0</v>
      </c>
      <c r="H509" s="34">
        <f t="shared" ref="H509" si="411">H475+H479+H489+H494+H501+H508</f>
        <v>0</v>
      </c>
      <c r="I509" s="34">
        <f t="shared" ref="I509" si="412">I475+I479+I489+I494+I501+I508</f>
        <v>0</v>
      </c>
      <c r="J509" s="34">
        <f t="shared" ref="J509" si="413">J475+J479+J489+J494+J501+J508</f>
        <v>0</v>
      </c>
      <c r="K509" s="35"/>
      <c r="L509" s="34">
        <f t="shared" ref="L509" ca="1" si="414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415">SUM(G510:G516)</f>
        <v>0</v>
      </c>
      <c r="H517" s="21">
        <f t="shared" ref="H517" si="416">SUM(H510:H516)</f>
        <v>0</v>
      </c>
      <c r="I517" s="21">
        <f t="shared" ref="I517" si="417">SUM(I510:I516)</f>
        <v>0</v>
      </c>
      <c r="J517" s="21">
        <f t="shared" ref="J517" si="418">SUM(J510:J516)</f>
        <v>0</v>
      </c>
      <c r="K517" s="27"/>
      <c r="L517" s="21">
        <f t="shared" si="384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419">SUM(G518:G520)</f>
        <v>0</v>
      </c>
      <c r="H521" s="21">
        <f t="shared" ref="H521" si="420">SUM(H518:H520)</f>
        <v>0</v>
      </c>
      <c r="I521" s="21">
        <f t="shared" ref="I521" si="421">SUM(I518:I520)</f>
        <v>0</v>
      </c>
      <c r="J521" s="21">
        <f t="shared" ref="J521" si="422">SUM(J518:J520)</f>
        <v>0</v>
      </c>
      <c r="K521" s="27"/>
      <c r="L521" s="21">
        <f t="shared" ref="L521" ca="1" si="423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424">SUM(G522:G530)</f>
        <v>0</v>
      </c>
      <c r="H531" s="21">
        <f t="shared" ref="H531" si="425">SUM(H522:H530)</f>
        <v>0</v>
      </c>
      <c r="I531" s="21">
        <f t="shared" ref="I531" si="426">SUM(I522:I530)</f>
        <v>0</v>
      </c>
      <c r="J531" s="21">
        <f t="shared" ref="J531" si="427">SUM(J522:J530)</f>
        <v>0</v>
      </c>
      <c r="K531" s="27"/>
      <c r="L531" s="21">
        <f t="shared" ref="L531" ca="1" si="428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29">SUM(G532:G535)</f>
        <v>0</v>
      </c>
      <c r="H536" s="21">
        <f t="shared" ref="H536" si="430">SUM(H532:H535)</f>
        <v>0</v>
      </c>
      <c r="I536" s="21">
        <f t="shared" ref="I536" si="431">SUM(I532:I535)</f>
        <v>0</v>
      </c>
      <c r="J536" s="21">
        <f t="shared" ref="J536" si="432">SUM(J532:J535)</f>
        <v>0</v>
      </c>
      <c r="K536" s="27"/>
      <c r="L536" s="21">
        <f t="shared" ref="L536" ca="1" si="433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34">SUM(G537:G542)</f>
        <v>0</v>
      </c>
      <c r="H543" s="21">
        <f t="shared" ref="H543" si="435">SUM(H537:H542)</f>
        <v>0</v>
      </c>
      <c r="I543" s="21">
        <f t="shared" ref="I543" si="436">SUM(I537:I542)</f>
        <v>0</v>
      </c>
      <c r="J543" s="21">
        <f t="shared" ref="J543" si="437">SUM(J537:J542)</f>
        <v>0</v>
      </c>
      <c r="K543" s="27"/>
      <c r="L543" s="21">
        <f t="shared" ref="L543" ca="1" si="438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39">SUM(G544:G549)</f>
        <v>0</v>
      </c>
      <c r="H550" s="21">
        <f t="shared" ref="H550" si="440">SUM(H544:H549)</f>
        <v>0</v>
      </c>
      <c r="I550" s="21">
        <f t="shared" ref="I550" si="441">SUM(I544:I549)</f>
        <v>0</v>
      </c>
      <c r="J550" s="21">
        <f t="shared" ref="J550" si="442">SUM(J544:J549)</f>
        <v>0</v>
      </c>
      <c r="K550" s="27"/>
      <c r="L550" s="21">
        <f t="shared" ref="L550" ca="1" si="443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" si="444">G517+G521+G531+G536+G543+G550</f>
        <v>0</v>
      </c>
      <c r="H551" s="34">
        <f t="shared" ref="H551" si="445">H517+H521+H531+H536+H543+H550</f>
        <v>0</v>
      </c>
      <c r="I551" s="34">
        <f t="shared" ref="I551" si="446">I517+I521+I531+I536+I543+I550</f>
        <v>0</v>
      </c>
      <c r="J551" s="34">
        <f t="shared" ref="J551" si="447">J517+J521+J531+J536+J543+J550</f>
        <v>0</v>
      </c>
      <c r="K551" s="35"/>
      <c r="L551" s="34">
        <f t="shared" ref="L551" ca="1" si="448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49">SUM(G552:G558)</f>
        <v>0</v>
      </c>
      <c r="H559" s="21">
        <f t="shared" ref="H559" si="450">SUM(H552:H558)</f>
        <v>0</v>
      </c>
      <c r="I559" s="21">
        <f t="shared" ref="I559" si="451">SUM(I552:I558)</f>
        <v>0</v>
      </c>
      <c r="J559" s="21">
        <f t="shared" ref="J559" si="452">SUM(J552:J558)</f>
        <v>0</v>
      </c>
      <c r="K559" s="27"/>
      <c r="L559" s="21">
        <f t="shared" ref="L559" si="453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54">SUM(G560:G562)</f>
        <v>0</v>
      </c>
      <c r="H563" s="21">
        <f t="shared" ref="H563" si="455">SUM(H560:H562)</f>
        <v>0</v>
      </c>
      <c r="I563" s="21">
        <f t="shared" ref="I563" si="456">SUM(I560:I562)</f>
        <v>0</v>
      </c>
      <c r="J563" s="21">
        <f t="shared" ref="J563" si="457">SUM(J560:J562)</f>
        <v>0</v>
      </c>
      <c r="K563" s="27"/>
      <c r="L563" s="21">
        <f t="shared" ref="L563" ca="1" si="458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59">SUM(G564:G572)</f>
        <v>0</v>
      </c>
      <c r="H573" s="21">
        <f t="shared" ref="H573" si="460">SUM(H564:H572)</f>
        <v>0</v>
      </c>
      <c r="I573" s="21">
        <f t="shared" ref="I573" si="461">SUM(I564:I572)</f>
        <v>0</v>
      </c>
      <c r="J573" s="21">
        <f t="shared" ref="J573" si="462">SUM(J564:J572)</f>
        <v>0</v>
      </c>
      <c r="K573" s="27"/>
      <c r="L573" s="21">
        <f t="shared" ref="L573" ca="1" si="463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64">SUM(G574:G577)</f>
        <v>0</v>
      </c>
      <c r="H578" s="21">
        <f t="shared" ref="H578" si="465">SUM(H574:H577)</f>
        <v>0</v>
      </c>
      <c r="I578" s="21">
        <f t="shared" ref="I578" si="466">SUM(I574:I577)</f>
        <v>0</v>
      </c>
      <c r="J578" s="21">
        <f t="shared" ref="J578" si="467">SUM(J574:J577)</f>
        <v>0</v>
      </c>
      <c r="K578" s="27"/>
      <c r="L578" s="21">
        <f t="shared" ref="L578" ca="1" si="468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69">SUM(G579:G584)</f>
        <v>0</v>
      </c>
      <c r="H585" s="21">
        <f t="shared" ref="H585" si="470">SUM(H579:H584)</f>
        <v>0</v>
      </c>
      <c r="I585" s="21">
        <f t="shared" ref="I585" si="471">SUM(I579:I584)</f>
        <v>0</v>
      </c>
      <c r="J585" s="21">
        <f t="shared" ref="J585" si="472">SUM(J579:J584)</f>
        <v>0</v>
      </c>
      <c r="K585" s="27"/>
      <c r="L585" s="21">
        <f t="shared" ref="L585" ca="1" si="473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74">SUM(G586:G591)</f>
        <v>0</v>
      </c>
      <c r="H592" s="21">
        <f t="shared" ref="H592" si="475">SUM(H586:H591)</f>
        <v>0</v>
      </c>
      <c r="I592" s="21">
        <f t="shared" ref="I592" si="476">SUM(I586:I591)</f>
        <v>0</v>
      </c>
      <c r="J592" s="21">
        <f t="shared" ref="J592" si="477">SUM(J586:J591)</f>
        <v>0</v>
      </c>
      <c r="K592" s="27"/>
      <c r="L592" s="21">
        <f t="shared" ref="L592" ca="1" si="478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79">G559+G563+G573+G578+G585+G592</f>
        <v>0</v>
      </c>
      <c r="H593" s="40">
        <f t="shared" ref="H593" si="480">H559+H563+H573+H578+H585+H592</f>
        <v>0</v>
      </c>
      <c r="I593" s="40">
        <f t="shared" ref="I593" si="481">I559+I563+I573+I578+I585+I592</f>
        <v>0</v>
      </c>
      <c r="J593" s="40">
        <f t="shared" ref="J593" si="482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1088</v>
      </c>
      <c r="G594" s="42">
        <f t="shared" ref="G594:L594" si="483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30.683000000000003</v>
      </c>
      <c r="H594" s="42">
        <f t="shared" si="483"/>
        <v>16.356999999999999</v>
      </c>
      <c r="I594" s="42">
        <f t="shared" si="483"/>
        <v>129.29400000000001</v>
      </c>
      <c r="J594" s="42">
        <f t="shared" si="483"/>
        <v>669.9899999999999</v>
      </c>
      <c r="K594" s="42"/>
      <c r="L594" s="42" t="e">
        <f t="shared" ca="1" si="483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2023-12-19T02:04:04Z</dcterms:modified>
</cp:coreProperties>
</file>